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kesk-my.sharepoint.com/personal/leos_safar_tuke_sk/Documents/2022_2023/Oceňovanie Investičných zámerov/3T_NPV &amp; Adjusted NPV/"/>
    </mc:Choice>
  </mc:AlternateContent>
  <xr:revisionPtr revIDLastSave="18" documentId="8_{CB36D5B7-69CF-4C30-9758-027C3651C1F8}" xr6:coauthVersionLast="47" xr6:coauthVersionMax="47" xr10:uidLastSave="{0E8E156A-2EAB-4357-BD38-C8F553439E2F}"/>
  <bookViews>
    <workbookView xWindow="-28920" yWindow="-120" windowWidth="29040" windowHeight="15720" activeTab="1" xr2:uid="{00000000-000D-0000-FFFF-FFFF00000000}"/>
  </bookViews>
  <sheets>
    <sheet name="Ex. 1" sheetId="3" r:id="rId1"/>
    <sheet name="Ex. 2" sheetId="4" r:id="rId2"/>
    <sheet name="Ex. 2a) 2b)" sheetId="5" r:id="rId3"/>
    <sheet name="Ex. 3" sheetId="2" r:id="rId4"/>
    <sheet name="Ex. 4" sheetId="6" r:id="rId5"/>
    <sheet name="Ex. 5" sheetId="7" r:id="rId6"/>
    <sheet name="Ex. 6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F29" i="2"/>
  <c r="G29" i="2"/>
  <c r="H29" i="2"/>
  <c r="I29" i="2"/>
  <c r="J29" i="2"/>
  <c r="D29" i="2"/>
  <c r="D25" i="2" l="1"/>
  <c r="B10" i="8"/>
  <c r="B11" i="8" s="1"/>
  <c r="B12" i="8" s="1"/>
  <c r="B7" i="8"/>
  <c r="B8" i="8" s="1"/>
  <c r="B13" i="8" s="1"/>
  <c r="G6" i="8"/>
  <c r="F6" i="8"/>
  <c r="E6" i="8"/>
  <c r="D6" i="8"/>
  <c r="C6" i="8"/>
  <c r="I6" i="8" l="1"/>
  <c r="E13" i="7" l="1"/>
  <c r="F13" i="7"/>
  <c r="F14" i="7" s="1"/>
  <c r="G13" i="7"/>
  <c r="D13" i="7"/>
  <c r="E12" i="7"/>
  <c r="F12" i="7"/>
  <c r="G12" i="7"/>
  <c r="D12" i="7"/>
  <c r="E14" i="7"/>
  <c r="D14" i="7"/>
  <c r="I8" i="7"/>
  <c r="E6" i="7"/>
  <c r="E7" i="7" s="1"/>
  <c r="F6" i="7"/>
  <c r="F7" i="7" s="1"/>
  <c r="G6" i="7"/>
  <c r="G7" i="7" s="1"/>
  <c r="D6" i="7"/>
  <c r="D7" i="7" s="1"/>
  <c r="G14" i="7" l="1"/>
  <c r="I14" i="7" s="1"/>
  <c r="K11" i="7" s="1"/>
  <c r="C16" i="6" l="1"/>
  <c r="C14" i="6"/>
  <c r="C13" i="6"/>
  <c r="C8" i="6"/>
  <c r="E6" i="6"/>
  <c r="E7" i="6" s="1"/>
  <c r="C9" i="6" s="1"/>
  <c r="F6" i="6"/>
  <c r="F7" i="6" s="1"/>
  <c r="D6" i="6"/>
  <c r="D7" i="6" s="1"/>
  <c r="C13" i="5"/>
  <c r="C7" i="5"/>
  <c r="K15" i="5"/>
  <c r="K14" i="5"/>
  <c r="K13" i="5"/>
  <c r="K8" i="5"/>
  <c r="K7" i="5"/>
  <c r="C14" i="5"/>
  <c r="C15" i="5"/>
  <c r="G4" i="4"/>
  <c r="C13" i="4"/>
  <c r="C12" i="4"/>
  <c r="C11" i="4"/>
  <c r="J17" i="2" l="1"/>
  <c r="J18" i="2" s="1"/>
  <c r="J28" i="2" s="1"/>
  <c r="D27" i="2" l="1"/>
  <c r="E27" i="2" l="1"/>
  <c r="D16" i="2"/>
  <c r="D17" i="2" s="1"/>
  <c r="D26" i="2" l="1"/>
  <c r="D30" i="2" s="1"/>
  <c r="D19" i="2"/>
  <c r="D9" i="2"/>
  <c r="D7" i="5"/>
  <c r="D9" i="5" s="1"/>
  <c r="J16" i="5"/>
  <c r="L15" i="5"/>
  <c r="L14" i="5"/>
  <c r="L13" i="5"/>
  <c r="J9" i="5"/>
  <c r="L8" i="5"/>
  <c r="L7" i="5"/>
  <c r="L9" i="5" s="1"/>
  <c r="B16" i="5"/>
  <c r="D15" i="5"/>
  <c r="D14" i="5"/>
  <c r="D13" i="5"/>
  <c r="B9" i="5"/>
  <c r="B7" i="4"/>
  <c r="D12" i="4"/>
  <c r="B14" i="4"/>
  <c r="D13" i="4"/>
  <c r="D11" i="4"/>
  <c r="C6" i="4"/>
  <c r="D6" i="4" s="1"/>
  <c r="C5" i="4"/>
  <c r="D5" i="4" s="1"/>
  <c r="D7" i="4" l="1"/>
  <c r="D16" i="5"/>
  <c r="B18" i="5" s="1"/>
  <c r="L16" i="5"/>
  <c r="J18" i="5" s="1"/>
  <c r="D14" i="4"/>
  <c r="D16" i="4" l="1"/>
  <c r="E7" i="3"/>
  <c r="E8" i="3" s="1"/>
  <c r="E9" i="3" s="1"/>
  <c r="F7" i="3"/>
  <c r="G7" i="3"/>
  <c r="G8" i="3" s="1"/>
  <c r="G9" i="3" s="1"/>
  <c r="H7" i="3"/>
  <c r="H8" i="3" s="1"/>
  <c r="H9" i="3" s="1"/>
  <c r="D7" i="3"/>
  <c r="D8" i="3" s="1"/>
  <c r="D9" i="3" s="1"/>
  <c r="H27" i="2"/>
  <c r="F27" i="2"/>
  <c r="G27" i="2"/>
  <c r="I27" i="2"/>
  <c r="J27" i="2"/>
  <c r="C29" i="2"/>
  <c r="C30" i="2" s="1"/>
  <c r="G10" i="3" l="1"/>
  <c r="G11" i="3" s="1"/>
  <c r="G12" i="3" s="1"/>
  <c r="E10" i="3"/>
  <c r="E11" i="3" s="1"/>
  <c r="E12" i="3" s="1"/>
  <c r="D10" i="3"/>
  <c r="D11" i="3" s="1"/>
  <c r="D12" i="3" s="1"/>
  <c r="F8" i="3"/>
  <c r="F9" i="3" s="1"/>
  <c r="H10" i="3"/>
  <c r="H11" i="3" s="1"/>
  <c r="H12" i="3" s="1"/>
  <c r="I12" i="2"/>
  <c r="C10" i="2"/>
  <c r="D10" i="2"/>
  <c r="D12" i="2" s="1"/>
  <c r="E16" i="2"/>
  <c r="F16" i="2"/>
  <c r="F17" i="2" s="1"/>
  <c r="G16" i="2"/>
  <c r="G17" i="2" s="1"/>
  <c r="H16" i="2"/>
  <c r="H17" i="2" s="1"/>
  <c r="I16" i="2"/>
  <c r="I17" i="2" s="1"/>
  <c r="I25" i="2" l="1"/>
  <c r="I26" i="2" s="1"/>
  <c r="I30" i="2" s="1"/>
  <c r="I18" i="2"/>
  <c r="I19" i="2" s="1"/>
  <c r="H25" i="2"/>
  <c r="H26" i="2" s="1"/>
  <c r="H30" i="2" s="1"/>
  <c r="H18" i="2"/>
  <c r="H19" i="2" s="1"/>
  <c r="G18" i="2"/>
  <c r="G19" i="2" s="1"/>
  <c r="G25" i="2"/>
  <c r="G26" i="2" s="1"/>
  <c r="G30" i="2" s="1"/>
  <c r="F18" i="2"/>
  <c r="F19" i="2" s="1"/>
  <c r="F25" i="2"/>
  <c r="F26" i="2" s="1"/>
  <c r="F30" i="2" s="1"/>
  <c r="E17" i="2"/>
  <c r="E9" i="2"/>
  <c r="F10" i="3"/>
  <c r="F11" i="3" s="1"/>
  <c r="F12" i="3" s="1"/>
  <c r="C13" i="3" s="1"/>
  <c r="E18" i="2" l="1"/>
  <c r="E19" i="2" s="1"/>
  <c r="E25" i="2"/>
  <c r="E26" i="2" s="1"/>
  <c r="E30" i="2" s="1"/>
  <c r="J30" i="2"/>
  <c r="F9" i="2"/>
  <c r="E10" i="2"/>
  <c r="E12" i="2" s="1"/>
  <c r="J19" i="2"/>
  <c r="C31" i="2" l="1"/>
  <c r="G9" i="2"/>
  <c r="F10" i="2"/>
  <c r="F12" i="2" s="1"/>
  <c r="H9" i="2" l="1"/>
  <c r="G10" i="2"/>
  <c r="G12" i="2" s="1"/>
  <c r="I9" i="2" l="1"/>
  <c r="H10" i="2"/>
  <c r="H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Darya Semenova</author>
  </authors>
  <commentList>
    <comment ref="J8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LS:</t>
        </r>
        <r>
          <rPr>
            <sz val="9"/>
            <color indexed="81"/>
            <rFont val="Segoe UI"/>
            <family val="2"/>
            <charset val="238"/>
          </rPr>
          <t xml:space="preserve">
zostatkova (predajna) hodnota linky</t>
        </r>
      </text>
    </comment>
  </commentList>
</comments>
</file>

<file path=xl/sharedStrings.xml><?xml version="1.0" encoding="utf-8"?>
<sst xmlns="http://schemas.openxmlformats.org/spreadsheetml/2006/main" count="123" uniqueCount="76">
  <si>
    <t xml:space="preserve"> </t>
  </si>
  <si>
    <t>NPV</t>
  </si>
  <si>
    <t xml:space="preserve">      -          </t>
  </si>
  <si>
    <t>Accumulated depreciation</t>
  </si>
  <si>
    <t>Book value at the end of the year</t>
  </si>
  <si>
    <t>Working capital</t>
  </si>
  <si>
    <t>Total book value (3+4)</t>
  </si>
  <si>
    <t>Sales</t>
  </si>
  <si>
    <t>Production costs</t>
  </si>
  <si>
    <t>Other costs</t>
  </si>
  <si>
    <t>Depreciation</t>
  </si>
  <si>
    <t>Income tax 20%</t>
  </si>
  <si>
    <t>OpEx</t>
  </si>
  <si>
    <t>CapEx</t>
  </si>
  <si>
    <t>Earnings before tax (6-7-8-9)</t>
  </si>
  <si>
    <t>Earnings after tax (10-11)</t>
  </si>
  <si>
    <t>Cash Flow</t>
  </si>
  <si>
    <t>Change in WC</t>
  </si>
  <si>
    <t>CapEx &amp; disposal (7th year sale)</t>
  </si>
  <si>
    <t>Free Cash Flow</t>
  </si>
  <si>
    <t>Present value ( i=8%)</t>
  </si>
  <si>
    <t>NPV (sum of line 9)</t>
  </si>
  <si>
    <t>•The net cash flow of the investment in each year of the project's life,</t>
  </si>
  <si>
    <t>•Evaluate the project using the net present value method,</t>
  </si>
  <si>
    <t>The company ABC is considering a new investment project that requires the purchase of production machines worth €10 million, while these machines can be sold in the 7th year for a residual price of €1,949 million. However, the accounting value of the investment at the end of the project's lifetime, in the 6th year, was set at €500,000. 
Calculate:</t>
  </si>
  <si>
    <t>If we consider:Linear depreciation, income tax of 20% and the required rate of return of the project of 8%.</t>
  </si>
  <si>
    <t>Earnings before tax</t>
  </si>
  <si>
    <t xml:space="preserve">Earnings after tax </t>
  </si>
  <si>
    <t>Cash flow</t>
  </si>
  <si>
    <t>Discounted CF (i=10%)</t>
  </si>
  <si>
    <t>The company is considering an investment in the purchase of a machine worth  €1 million, with a life of 5 years and linear depreciation. As a result of the project, sales, costs, profit, profit tax would increase as follows:
(The required rate of return is at the level of 10%. Income tax is 20%. Calculate the discounted cash flows and net present value of the project.)</t>
  </si>
  <si>
    <t>The company wants to buy new production equipment worth €10 million, but due to the lack of funds, he plans to procure the equipment within 2 years and then start production, while an installment worth €5 milion will always be paid at the end of the year. The period of use of the equipment (production) is 3 years from the last installment. The expected after-tax cash receipts at the end of each year of production are:
1st year - €5 million
2nd year - €5 million
3rd year - €2 million 
The required return on investment is 10%. Assess the project in terms of NPV.</t>
  </si>
  <si>
    <t>Discounted CapEx</t>
  </si>
  <si>
    <t>Discounted Cash Flow</t>
  </si>
  <si>
    <t>Year</t>
  </si>
  <si>
    <t>Expenditure</t>
  </si>
  <si>
    <t>PV factor</t>
  </si>
  <si>
    <t>Discounted CF</t>
  </si>
  <si>
    <t>Income</t>
  </si>
  <si>
    <t>Sum</t>
  </si>
  <si>
    <t xml:space="preserve">i = </t>
  </si>
  <si>
    <t>a) NPV at the moment of putting the machine into operation</t>
  </si>
  <si>
    <t>b) NPV at the time of project completion</t>
  </si>
  <si>
    <t>Capital expenditure at the time of commissioning of the machine</t>
  </si>
  <si>
    <t>Capital expenditure towards the end of the project life</t>
  </si>
  <si>
    <t>The company is buying a new technology for €1 million. This project is expected to
generate the net cash flow of €400 thousands annually (always at the end of the year)
over a period of 3 years. The required rate of return is to be 10%.
Find the NPV of the project and decide whether the project is worth undertaking:
a) Using discounting factor
b) Using PV annuity factor</t>
  </si>
  <si>
    <t>CF</t>
  </si>
  <si>
    <t>Discounting factor</t>
  </si>
  <si>
    <t>PV CF</t>
  </si>
  <si>
    <t xml:space="preserve">PV CapEx </t>
  </si>
  <si>
    <t>a)</t>
  </si>
  <si>
    <t>b)</t>
  </si>
  <si>
    <t>PV Annuity factor (i=10%; n=3)</t>
  </si>
  <si>
    <t>PV CapEx (mil€)</t>
  </si>
  <si>
    <t>Net CF</t>
  </si>
  <si>
    <t>Consider a project of the Pearson Company which requires 1 million to invest The timing and size of the incremental after-tax cash flows for an all-equity firm are: 
1st Year: 	€125 K
2nd Year: 	€250 K
3rd Year: 	€375 K
4th Year 	€500 K
Calculate the NPV, if unlevered cost of equity is 10 Assume that the firm finances the project with €600 K of a debt at 8% p.a. Pearson´s tax rate is 40%. Decide, whether the project is worth undertaking when financing with own sources or with a debt.</t>
  </si>
  <si>
    <t>Discounting factor (i=10%)</t>
  </si>
  <si>
    <t>NPV @10%</t>
  </si>
  <si>
    <t>Debt</t>
  </si>
  <si>
    <t>Debt interest rate (d)</t>
  </si>
  <si>
    <t>Tax rate (t)</t>
  </si>
  <si>
    <t>Interest tax shield</t>
  </si>
  <si>
    <t>Discounting factor (i=8%)</t>
  </si>
  <si>
    <t>PV interest tax shield</t>
  </si>
  <si>
    <t xml:space="preserve">ANPV </t>
  </si>
  <si>
    <t>ANPV</t>
  </si>
  <si>
    <t>Period</t>
  </si>
  <si>
    <t>Discounting Factor</t>
  </si>
  <si>
    <t>PV Annuity Factor</t>
  </si>
  <si>
    <t>Emission costs</t>
  </si>
  <si>
    <t>Net proceeds</t>
  </si>
  <si>
    <t>Gross proceeds</t>
  </si>
  <si>
    <t xml:space="preserve">Risk </t>
  </si>
  <si>
    <t>A manufacturer is considering a new project which requires an investment of 4 2 mil The project is expected to generate annual net cash inflows of 1 2 million over a period of 5 years 
The required rate of return is 12 and the company ´ s tax rate is 35 Because of lack of money, the company decided to issue new shares Emission costs are estimated to be 5 of a gross issuance proceeds
Calculate adjusted NPV and consider whether the project is worth undertaking or not</t>
  </si>
  <si>
    <t>SUM</t>
  </si>
  <si>
    <t>Based on the assignment of Excercise 2, calculate the net present value of the project:
a) At the moment of the start of production
b) At the moment of completion of production (end of project life)
Interpret the results and decide on the acceptance/rejection of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</si>
</sst>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-* #,##0.00\ _E_U_R_-;\-* #,##0.00\ _E_U_R_-;_-* &quot;-&quot;??\ _E_U_R_-;_-@_-"/>
    <numFmt numFmtId="165" formatCode="0.000"/>
    <numFmt numFmtId="166" formatCode="#,##0.00\ &quot;€&quot;"/>
    <numFmt numFmtId="167" formatCode="0.0000"/>
    <numFmt numFmtId="168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2"/>
      <color theme="1"/>
      <name val="Century Schoolbook"/>
      <family val="1"/>
      <charset val="238"/>
    </font>
    <font>
      <b/>
      <sz val="12"/>
      <color theme="1"/>
      <name val="Century Schoolbook"/>
      <family val="1"/>
      <charset val="238"/>
    </font>
    <font>
      <sz val="14"/>
      <color theme="1"/>
      <name val="Century Schoolbook"/>
      <family val="1"/>
      <charset val="238"/>
    </font>
    <font>
      <sz val="12"/>
      <color rgb="FFFF0000"/>
      <name val="Century Schoolbook"/>
      <family val="1"/>
      <charset val="238"/>
    </font>
    <font>
      <sz val="11"/>
      <color theme="1"/>
      <name val="Century Schoolbook"/>
      <family val="1"/>
      <charset val="238"/>
    </font>
    <font>
      <sz val="12"/>
      <name val="Century Schoolbook"/>
      <family val="1"/>
      <charset val="238"/>
    </font>
    <font>
      <b/>
      <sz val="11"/>
      <color theme="1"/>
      <name val="Century Schoolbook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4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4" fillId="0" borderId="0" xfId="1" applyFont="1" applyBorder="1" applyAlignment="1">
      <alignment horizontal="center" vertical="center"/>
    </xf>
    <xf numFmtId="166" fontId="5" fillId="2" borderId="4" xfId="1" applyNumberFormat="1" applyFont="1" applyFill="1" applyBorder="1" applyAlignment="1">
      <alignment horizontal="right" vertical="center"/>
    </xf>
    <xf numFmtId="166" fontId="5" fillId="0" borderId="4" xfId="1" applyNumberFormat="1" applyFont="1" applyBorder="1" applyAlignment="1">
      <alignment horizontal="right" vertical="center"/>
    </xf>
    <xf numFmtId="166" fontId="4" fillId="0" borderId="4" xfId="1" applyNumberFormat="1" applyFont="1" applyBorder="1" applyAlignment="1">
      <alignment horizontal="right" vertical="center"/>
    </xf>
    <xf numFmtId="166" fontId="4" fillId="0" borderId="6" xfId="1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left" vertical="center"/>
    </xf>
    <xf numFmtId="166" fontId="5" fillId="4" borderId="4" xfId="1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65" fontId="4" fillId="0" borderId="4" xfId="0" applyNumberFormat="1" applyFont="1" applyBorder="1"/>
    <xf numFmtId="2" fontId="4" fillId="0" borderId="4" xfId="0" applyNumberFormat="1" applyFont="1" applyBorder="1"/>
    <xf numFmtId="0" fontId="5" fillId="0" borderId="4" xfId="0" applyFont="1" applyBorder="1"/>
    <xf numFmtId="2" fontId="5" fillId="0" borderId="4" xfId="0" applyNumberFormat="1" applyFont="1" applyBorder="1"/>
    <xf numFmtId="2" fontId="5" fillId="4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0" fontId="5" fillId="4" borderId="0" xfId="0" applyFont="1" applyFill="1" applyAlignment="1">
      <alignment vertical="center"/>
    </xf>
    <xf numFmtId="2" fontId="5" fillId="4" borderId="0" xfId="0" applyNumberFormat="1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166" fontId="5" fillId="2" borderId="4" xfId="0" applyNumberFormat="1" applyFont="1" applyFill="1" applyBorder="1" applyAlignment="1">
      <alignment horizontal="right" vertical="center"/>
    </xf>
    <xf numFmtId="166" fontId="5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166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166" fontId="4" fillId="0" borderId="4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4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5" borderId="0" xfId="0" applyFont="1" applyFill="1"/>
    <xf numFmtId="0" fontId="4" fillId="6" borderId="0" xfId="0" applyFont="1" applyFill="1"/>
    <xf numFmtId="0" fontId="5" fillId="4" borderId="2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8" fontId="6" fillId="0" borderId="0" xfId="0" applyNumberFormat="1" applyFont="1"/>
    <xf numFmtId="166" fontId="7" fillId="0" borderId="4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8" fontId="4" fillId="0" borderId="0" xfId="0" applyNumberFormat="1" applyFont="1"/>
    <xf numFmtId="8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9" fontId="6" fillId="0" borderId="0" xfId="0" applyNumberFormat="1" applyFont="1"/>
    <xf numFmtId="167" fontId="5" fillId="2" borderId="4" xfId="0" applyNumberFormat="1" applyFont="1" applyFill="1" applyBorder="1" applyAlignment="1">
      <alignment horizontal="right" vertical="center"/>
    </xf>
    <xf numFmtId="166" fontId="9" fillId="0" borderId="4" xfId="0" applyNumberFormat="1" applyFont="1" applyBorder="1" applyAlignment="1">
      <alignment horizontal="right" vertical="center"/>
    </xf>
    <xf numFmtId="168" fontId="5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9" fontId="8" fillId="0" borderId="0" xfId="2" applyFont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166" fontId="4" fillId="0" borderId="9" xfId="0" applyNumberFormat="1" applyFont="1" applyBorder="1" applyAlignment="1">
      <alignment horizontal="right" vertical="center"/>
    </xf>
    <xf numFmtId="166" fontId="9" fillId="0" borderId="9" xfId="0" applyNumberFormat="1" applyFont="1" applyBorder="1" applyAlignment="1">
      <alignment horizontal="right" vertical="center"/>
    </xf>
    <xf numFmtId="0" fontId="5" fillId="2" borderId="9" xfId="0" applyFont="1" applyFill="1" applyBorder="1" applyAlignment="1">
      <alignment horizontal="left"/>
    </xf>
    <xf numFmtId="166" fontId="5" fillId="2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9" fontId="5" fillId="2" borderId="4" xfId="2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0" fontId="10" fillId="7" borderId="4" xfId="0" applyFont="1" applyFill="1" applyBorder="1"/>
    <xf numFmtId="0" fontId="8" fillId="7" borderId="4" xfId="0" applyFont="1" applyFill="1" applyBorder="1"/>
    <xf numFmtId="0" fontId="8" fillId="0" borderId="0" xfId="0" applyFont="1"/>
    <xf numFmtId="0" fontId="10" fillId="0" borderId="4" xfId="0" applyFont="1" applyBorder="1"/>
    <xf numFmtId="0" fontId="8" fillId="0" borderId="4" xfId="0" applyFont="1" applyBorder="1"/>
    <xf numFmtId="0" fontId="8" fillId="0" borderId="6" xfId="0" applyFont="1" applyBorder="1"/>
    <xf numFmtId="0" fontId="10" fillId="8" borderId="4" xfId="0" applyFont="1" applyFill="1" applyBorder="1"/>
    <xf numFmtId="0" fontId="8" fillId="8" borderId="4" xfId="0" applyFont="1" applyFill="1" applyBorder="1"/>
    <xf numFmtId="8" fontId="0" fillId="0" borderId="0" xfId="0" applyNumberFormat="1"/>
    <xf numFmtId="0" fontId="4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3">
    <cellStyle name="Čiarka" xfId="1" builtinId="3"/>
    <cellStyle name="Normálna" xfId="0" builtinId="0"/>
    <cellStyle name="Percentá" xfId="2" builtinId="5"/>
  </cellStyles>
  <dxfs count="0"/>
  <tableStyles count="0" defaultTableStyle="TableStyleMedium2" defaultPivotStyle="PivotStyleLight16"/>
  <colors>
    <mruColors>
      <color rgb="FF8622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336177</xdr:rowOff>
    </xdr:from>
    <xdr:ext cx="3648075" cy="79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BlokTextu 1">
              <a:extLst>
                <a:ext uri="{FF2B5EF4-FFF2-40B4-BE49-F238E27FC236}">
                  <a16:creationId xmlns:a16="http://schemas.microsoft.com/office/drawing/2014/main" id="{CBA7E4B3-A6E6-42BA-B76B-FC9BD0272CCE}"/>
                </a:ext>
              </a:extLst>
            </xdr:cNvPr>
            <xdr:cNvSpPr txBox="1"/>
          </xdr:nvSpPr>
          <xdr:spPr>
            <a:xfrm>
              <a:off x="11373971" y="336177"/>
              <a:ext cx="3648075" cy="79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sk-SK" sz="1600" b="1" i="0">
                        <a:latin typeface="Cambria Math"/>
                      </a:rPr>
                      <m:t>NPV</m:t>
                    </m:r>
                    <m:r>
                      <m:rPr>
                        <m:nor/>
                      </m:rPr>
                      <a:rPr lang="sk-SK" sz="1600" b="1" i="0">
                        <a:latin typeface="Cambria Math"/>
                      </a:rPr>
                      <m:t> = </m:t>
                    </m:r>
                    <m:nary>
                      <m:naryPr>
                        <m:chr m:val="∑"/>
                        <m:ctrlPr>
                          <a:rPr lang="sk-SK" sz="16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sk-SK" sz="1600" b="1" i="1">
                            <a:latin typeface="Cambria Math" panose="02040503050406030204" pitchFamily="18" charset="0"/>
                          </a:rPr>
                          <m:t>𝒏</m:t>
                        </m:r>
                        <m:r>
                          <a:rPr lang="sk-SK" sz="1600" b="1" i="1">
                            <a:latin typeface="Cambria Math"/>
                          </a:rPr>
                          <m:t>=</m:t>
                        </m:r>
                        <m:r>
                          <a:rPr lang="sk-SK" sz="1600" b="1" i="1">
                            <a:latin typeface="Cambria Math"/>
                          </a:rPr>
                          <m:t>𝟏</m:t>
                        </m:r>
                      </m:sub>
                      <m:sup>
                        <m:r>
                          <a:rPr lang="sk-SK" sz="1600" b="1" i="1">
                            <a:latin typeface="Cambria Math" panose="02040503050406030204" pitchFamily="18" charset="0"/>
                          </a:rPr>
                          <m:t>𝑵</m:t>
                        </m:r>
                      </m:sup>
                      <m:e>
                        <m:f>
                          <m:fPr>
                            <m:ctrlPr>
                              <a:rPr lang="sk-SK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sk-SK" sz="1600" b="1" i="1">
                                    <a:latin typeface="Cambria Math"/>
                                  </a:rPr>
                                  <m:t>𝑷</m:t>
                                </m:r>
                              </m:e>
                              <m:sub>
                                <m: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  <m:t>𝒏</m:t>
                                </m:r>
                              </m:sub>
                            </m:sSub>
                          </m:num>
                          <m:den>
                            <m:sSup>
                              <m:sSupPr>
                                <m:ctrlP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sk-SK" sz="1600" b="1" i="1">
                                    <a:latin typeface="Cambria Math"/>
                                  </a:rPr>
                                  <m:t>(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𝟏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+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𝒊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)</m:t>
                                </m:r>
                              </m:e>
                              <m:sup>
                                <m: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  <m:t>𝒏</m:t>
                                </m:r>
                                <m: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  <m: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  <m:t>𝑻</m:t>
                                </m:r>
                              </m:sup>
                            </m:sSup>
                          </m:den>
                        </m:f>
                      </m:e>
                    </m:nary>
                    <m:r>
                      <a:rPr lang="sk-SK" sz="1600" b="1" i="1">
                        <a:latin typeface="Cambria Math"/>
                      </a:rPr>
                      <m:t>−</m:t>
                    </m:r>
                    <m:nary>
                      <m:naryPr>
                        <m:chr m:val="∑"/>
                        <m:ctrlPr>
                          <a:rPr lang="sk-SK" sz="16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sk-SK" sz="1600" b="1" i="1">
                            <a:latin typeface="Cambria Math"/>
                          </a:rPr>
                          <m:t>𝒕</m:t>
                        </m:r>
                        <m:r>
                          <a:rPr lang="sk-SK" sz="1600" b="1" i="1">
                            <a:latin typeface="Cambria Math"/>
                          </a:rPr>
                          <m:t>=</m:t>
                        </m:r>
                        <m:r>
                          <a:rPr lang="sk-SK" sz="1600" b="1" i="1">
                            <a:latin typeface="Cambria Math"/>
                          </a:rPr>
                          <m:t>𝟏</m:t>
                        </m:r>
                      </m:sub>
                      <m:sup>
                        <m:r>
                          <a:rPr lang="sk-SK" sz="1600" b="1" i="1">
                            <a:latin typeface="Cambria Math" panose="02040503050406030204" pitchFamily="18" charset="0"/>
                          </a:rPr>
                          <m:t>𝑻</m:t>
                        </m:r>
                      </m:sup>
                      <m:e>
                        <m:f>
                          <m:fPr>
                            <m:ctrlPr>
                              <a:rPr lang="sk-SK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sk-SK" sz="1600" b="1" i="1">
                                    <a:latin typeface="Cambria Math"/>
                                  </a:rPr>
                                  <m:t>𝑲</m:t>
                                </m:r>
                              </m:e>
                              <m:sub>
                                <m:r>
                                  <a:rPr lang="sk-SK" sz="1600" b="1" i="1">
                                    <a:latin typeface="Cambria Math"/>
                                  </a:rPr>
                                  <m:t>𝒕</m:t>
                                </m:r>
                              </m:sub>
                            </m:sSub>
                          </m:num>
                          <m:den>
                            <m:sSup>
                              <m:sSupPr>
                                <m:ctrlPr>
                                  <a:rPr lang="sk-SK" sz="1600" b="1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sk-SK" sz="1600" b="1" i="1">
                                    <a:latin typeface="Cambria Math"/>
                                  </a:rPr>
                                  <m:t>(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𝟏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+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𝒊</m:t>
                                </m:r>
                                <m:r>
                                  <a:rPr lang="sk-SK" sz="1600" b="1" i="1">
                                    <a:latin typeface="Cambria Math"/>
                                  </a:rPr>
                                  <m:t>)</m:t>
                                </m:r>
                              </m:e>
                              <m:sup>
                                <m:r>
                                  <a:rPr lang="sk-SK" sz="1600" b="1" i="1">
                                    <a:latin typeface="Cambria Math"/>
                                  </a:rPr>
                                  <m:t>𝒕</m:t>
                                </m:r>
                              </m:sup>
                            </m:sSup>
                          </m:den>
                        </m:f>
                      </m:e>
                    </m:nary>
                  </m:oMath>
                </m:oMathPara>
              </a14:m>
              <a:endParaRPr lang="sk-SK" sz="1600" b="1"/>
            </a:p>
          </xdr:txBody>
        </xdr:sp>
      </mc:Choice>
      <mc:Fallback xmlns="">
        <xdr:sp macro="" textlink="">
          <xdr:nvSpPr>
            <xdr:cNvPr id="2" name="BlokTextu 1">
              <a:extLst>
                <a:ext uri="{FF2B5EF4-FFF2-40B4-BE49-F238E27FC236}">
                  <a16:creationId xmlns:a16="http://schemas.microsoft.com/office/drawing/2014/main" id="{CBA7E4B3-A6E6-42BA-B76B-FC9BD0272CCE}"/>
                </a:ext>
              </a:extLst>
            </xdr:cNvPr>
            <xdr:cNvSpPr txBox="1"/>
          </xdr:nvSpPr>
          <xdr:spPr>
            <a:xfrm>
              <a:off x="11373971" y="336177"/>
              <a:ext cx="3648075" cy="79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k-SK" sz="1600" b="1" i="0">
                  <a:latin typeface="Cambria Math"/>
                </a:rPr>
                <a:t>"NPV = </a:t>
              </a:r>
              <a:r>
                <a:rPr lang="sk-SK" sz="1600" b="1" i="0">
                  <a:latin typeface="Cambria Math" panose="02040503050406030204" pitchFamily="18" charset="0"/>
                </a:rPr>
                <a:t>" ∑_(𝒏</a:t>
              </a:r>
              <a:r>
                <a:rPr lang="sk-SK" sz="1600" b="1" i="0">
                  <a:latin typeface="Cambria Math"/>
                </a:rPr>
                <a:t>=𝟏</a:t>
              </a:r>
              <a:r>
                <a:rPr lang="sk-SK" sz="1600" b="1" i="0">
                  <a:latin typeface="Cambria Math" panose="02040503050406030204" pitchFamily="18" charset="0"/>
                </a:rPr>
                <a:t>)^𝑵▒</a:t>
              </a:r>
              <a:r>
                <a:rPr lang="sk-SK" sz="1600" b="1" i="0">
                  <a:latin typeface="Cambria Math"/>
                </a:rPr>
                <a:t>𝑷</a:t>
              </a:r>
              <a:r>
                <a:rPr lang="sk-SK" sz="1600" b="1" i="0">
                  <a:latin typeface="Cambria Math" panose="02040503050406030204" pitchFamily="18" charset="0"/>
                </a:rPr>
                <a:t>_𝒏/〖</a:t>
              </a:r>
              <a:r>
                <a:rPr lang="sk-SK" sz="1600" b="1" i="0">
                  <a:latin typeface="Cambria Math"/>
                </a:rPr>
                <a:t>(𝟏+𝒊)</a:t>
              </a:r>
              <a:r>
                <a:rPr lang="sk-SK" sz="1600" b="1" i="0">
                  <a:latin typeface="Cambria Math" panose="02040503050406030204" pitchFamily="18" charset="0"/>
                </a:rPr>
                <a:t>〗^(𝒏+𝑻) </a:t>
              </a:r>
              <a:r>
                <a:rPr lang="sk-SK" sz="1600" b="1" i="0">
                  <a:latin typeface="Cambria Math"/>
                </a:rPr>
                <a:t>−</a:t>
              </a:r>
              <a:r>
                <a:rPr lang="sk-SK" sz="1600" b="1" i="0">
                  <a:latin typeface="Cambria Math" panose="02040503050406030204" pitchFamily="18" charset="0"/>
                </a:rPr>
                <a:t>∑_(</a:t>
              </a:r>
              <a:r>
                <a:rPr lang="sk-SK" sz="1600" b="1" i="0">
                  <a:latin typeface="Cambria Math"/>
                </a:rPr>
                <a:t>𝒕=𝟏</a:t>
              </a:r>
              <a:r>
                <a:rPr lang="sk-SK" sz="1600" b="1" i="0">
                  <a:latin typeface="Cambria Math" panose="02040503050406030204" pitchFamily="18" charset="0"/>
                </a:rPr>
                <a:t>)^𝑻▒</a:t>
              </a:r>
              <a:r>
                <a:rPr lang="sk-SK" sz="1600" b="1" i="0">
                  <a:latin typeface="Cambria Math"/>
                </a:rPr>
                <a:t>𝑲</a:t>
              </a:r>
              <a:r>
                <a:rPr lang="sk-SK" sz="1600" b="1" i="0">
                  <a:latin typeface="Cambria Math" panose="02040503050406030204" pitchFamily="18" charset="0"/>
                </a:rPr>
                <a:t>_</a:t>
              </a:r>
              <a:r>
                <a:rPr lang="sk-SK" sz="1600" b="1" i="0">
                  <a:latin typeface="Cambria Math"/>
                </a:rPr>
                <a:t>𝒕</a:t>
              </a:r>
              <a:r>
                <a:rPr lang="sk-SK" sz="1600" b="1" i="0">
                  <a:latin typeface="Cambria Math" panose="02040503050406030204" pitchFamily="18" charset="0"/>
                </a:rPr>
                <a:t>/〖</a:t>
              </a:r>
              <a:r>
                <a:rPr lang="sk-SK" sz="1600" b="1" i="0">
                  <a:latin typeface="Cambria Math"/>
                </a:rPr>
                <a:t>(𝟏+𝒊)</a:t>
              </a:r>
              <a:r>
                <a:rPr lang="sk-SK" sz="1600" b="1" i="0">
                  <a:latin typeface="Cambria Math" panose="02040503050406030204" pitchFamily="18" charset="0"/>
                </a:rPr>
                <a:t>〗^</a:t>
              </a:r>
              <a:r>
                <a:rPr lang="sk-SK" sz="1600" b="1" i="0">
                  <a:latin typeface="Cambria Math"/>
                </a:rPr>
                <a:t>𝒕</a:t>
              </a:r>
              <a:r>
                <a:rPr lang="sk-SK" sz="1600" b="1" i="0">
                  <a:latin typeface="Cambria Math" panose="02040503050406030204" pitchFamily="18" charset="0"/>
                </a:rPr>
                <a:t> </a:t>
              </a:r>
              <a:endParaRPr lang="sk-SK" sz="16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D11" sqref="D11"/>
    </sheetView>
  </sheetViews>
  <sheetFormatPr defaultColWidth="0" defaultRowHeight="15.75" zeroHeight="1" x14ac:dyDescent="0.25"/>
  <cols>
    <col min="1" max="1" width="3.42578125" style="4" bestFit="1" customWidth="1"/>
    <col min="2" max="2" width="27.7109375" style="5" bestFit="1" customWidth="1"/>
    <col min="3" max="3" width="17.7109375" style="4" customWidth="1"/>
    <col min="4" max="4" width="16.42578125" style="4" customWidth="1"/>
    <col min="5" max="8" width="17" style="4" bestFit="1" customWidth="1"/>
    <col min="9" max="10" width="9.140625" style="4" customWidth="1"/>
    <col min="11" max="16384" width="9.140625" style="4" hidden="1"/>
  </cols>
  <sheetData>
    <row r="1" spans="1:9" ht="63" customHeight="1" x14ac:dyDescent="0.25">
      <c r="A1" s="92" t="s">
        <v>30</v>
      </c>
      <c r="B1" s="92"/>
      <c r="C1" s="92"/>
      <c r="D1" s="92"/>
      <c r="E1" s="92"/>
      <c r="F1" s="92"/>
      <c r="G1" s="92"/>
      <c r="H1" s="92"/>
    </row>
    <row r="2" spans="1:9" x14ac:dyDescent="0.25">
      <c r="I2" s="7"/>
    </row>
    <row r="3" spans="1:9" x14ac:dyDescent="0.25">
      <c r="C3" s="6">
        <v>0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7"/>
    </row>
    <row r="4" spans="1:9" x14ac:dyDescent="0.2">
      <c r="A4" s="6">
        <v>1</v>
      </c>
      <c r="B4" s="40" t="s">
        <v>13</v>
      </c>
      <c r="C4" s="11">
        <v>1000000</v>
      </c>
      <c r="D4" s="12"/>
      <c r="E4" s="12"/>
      <c r="F4" s="12"/>
      <c r="G4" s="12"/>
      <c r="H4" s="12"/>
      <c r="I4" s="7"/>
    </row>
    <row r="5" spans="1:9" x14ac:dyDescent="0.2">
      <c r="A5" s="6">
        <v>2</v>
      </c>
      <c r="B5" s="40" t="s">
        <v>7</v>
      </c>
      <c r="C5" s="11"/>
      <c r="D5" s="11">
        <v>800000</v>
      </c>
      <c r="E5" s="11">
        <v>1000000</v>
      </c>
      <c r="F5" s="11">
        <v>1200000</v>
      </c>
      <c r="G5" s="11">
        <v>1200000</v>
      </c>
      <c r="H5" s="11">
        <v>1100000</v>
      </c>
      <c r="I5" s="7"/>
    </row>
    <row r="6" spans="1:9" x14ac:dyDescent="0.2">
      <c r="A6" s="6">
        <v>3</v>
      </c>
      <c r="B6" s="40" t="s">
        <v>12</v>
      </c>
      <c r="C6" s="11"/>
      <c r="D6" s="11">
        <v>600000</v>
      </c>
      <c r="E6" s="11">
        <v>600000</v>
      </c>
      <c r="F6" s="11">
        <v>600000</v>
      </c>
      <c r="G6" s="11">
        <v>600000</v>
      </c>
      <c r="H6" s="11">
        <v>600000</v>
      </c>
      <c r="I6" s="7"/>
    </row>
    <row r="7" spans="1:9" x14ac:dyDescent="0.25">
      <c r="A7" s="6">
        <v>4</v>
      </c>
      <c r="B7" s="43" t="s">
        <v>10</v>
      </c>
      <c r="C7" s="13"/>
      <c r="D7" s="13">
        <f>$C$4/5</f>
        <v>200000</v>
      </c>
      <c r="E7" s="13">
        <f>$C$4/5</f>
        <v>200000</v>
      </c>
      <c r="F7" s="13">
        <f>$C$4/5</f>
        <v>200000</v>
      </c>
      <c r="G7" s="13">
        <f>$C$4/5</f>
        <v>200000</v>
      </c>
      <c r="H7" s="13">
        <f>$C$4/5</f>
        <v>200000</v>
      </c>
    </row>
    <row r="8" spans="1:9" x14ac:dyDescent="0.25">
      <c r="A8" s="6">
        <v>5</v>
      </c>
      <c r="B8" s="43" t="s">
        <v>26</v>
      </c>
      <c r="C8" s="13"/>
      <c r="D8" s="13">
        <f>D5-D6-D7</f>
        <v>0</v>
      </c>
      <c r="E8" s="13">
        <f t="shared" ref="E8:H8" si="0">E5-E6-E7</f>
        <v>200000</v>
      </c>
      <c r="F8" s="13">
        <f t="shared" si="0"/>
        <v>400000</v>
      </c>
      <c r="G8" s="13">
        <f t="shared" si="0"/>
        <v>400000</v>
      </c>
      <c r="H8" s="13">
        <f t="shared" si="0"/>
        <v>300000</v>
      </c>
    </row>
    <row r="9" spans="1:9" x14ac:dyDescent="0.25">
      <c r="A9" s="6">
        <v>6</v>
      </c>
      <c r="B9" s="43" t="s">
        <v>11</v>
      </c>
      <c r="C9" s="13"/>
      <c r="D9" s="13">
        <f>D8*0.2</f>
        <v>0</v>
      </c>
      <c r="E9" s="13">
        <f t="shared" ref="E9:H9" si="1">E8*0.2</f>
        <v>40000</v>
      </c>
      <c r="F9" s="13">
        <f t="shared" si="1"/>
        <v>80000</v>
      </c>
      <c r="G9" s="13">
        <f t="shared" si="1"/>
        <v>80000</v>
      </c>
      <c r="H9" s="13">
        <f t="shared" si="1"/>
        <v>60000</v>
      </c>
    </row>
    <row r="10" spans="1:9" x14ac:dyDescent="0.25">
      <c r="A10" s="6">
        <v>7</v>
      </c>
      <c r="B10" s="43" t="s">
        <v>27</v>
      </c>
      <c r="C10" s="13"/>
      <c r="D10" s="13">
        <f>D8-D9</f>
        <v>0</v>
      </c>
      <c r="E10" s="13">
        <f t="shared" ref="E10:H10" si="2">E8-E9</f>
        <v>160000</v>
      </c>
      <c r="F10" s="13">
        <f t="shared" si="2"/>
        <v>320000</v>
      </c>
      <c r="G10" s="13">
        <f t="shared" si="2"/>
        <v>320000</v>
      </c>
      <c r="H10" s="13">
        <f t="shared" si="2"/>
        <v>240000</v>
      </c>
    </row>
    <row r="11" spans="1:9" x14ac:dyDescent="0.25">
      <c r="A11" s="6">
        <v>8</v>
      </c>
      <c r="B11" s="8" t="s">
        <v>28</v>
      </c>
      <c r="C11" s="13"/>
      <c r="D11" s="52">
        <f>D7+D10</f>
        <v>200000</v>
      </c>
      <c r="E11" s="13">
        <f t="shared" ref="E11:H11" si="3">E7+E10</f>
        <v>360000</v>
      </c>
      <c r="F11" s="13">
        <f t="shared" si="3"/>
        <v>520000</v>
      </c>
      <c r="G11" s="13">
        <f t="shared" si="3"/>
        <v>520000</v>
      </c>
      <c r="H11" s="13">
        <f t="shared" si="3"/>
        <v>440000</v>
      </c>
    </row>
    <row r="12" spans="1:9" x14ac:dyDescent="0.25">
      <c r="A12" s="6">
        <v>9</v>
      </c>
      <c r="B12" s="9" t="s">
        <v>29</v>
      </c>
      <c r="C12" s="14"/>
      <c r="D12" s="13">
        <f>D11/(1+0.1)^D3</f>
        <v>181818.18181818179</v>
      </c>
      <c r="E12" s="13">
        <f t="shared" ref="E12:H12" si="4">E11/(1+0.1)^E3</f>
        <v>297520.66115702473</v>
      </c>
      <c r="F12" s="13">
        <f t="shared" si="4"/>
        <v>390683.69646882033</v>
      </c>
      <c r="G12" s="13">
        <f t="shared" si="4"/>
        <v>355166.99678983667</v>
      </c>
      <c r="H12" s="13">
        <f t="shared" si="4"/>
        <v>273205.38214602816</v>
      </c>
    </row>
    <row r="13" spans="1:9" x14ac:dyDescent="0.25">
      <c r="A13" s="6">
        <v>10</v>
      </c>
      <c r="B13" s="15" t="s">
        <v>1</v>
      </c>
      <c r="C13" s="16">
        <f>SUM(D12:H12)-C4</f>
        <v>498394.91837989166</v>
      </c>
      <c r="D13" s="10"/>
      <c r="E13" s="10"/>
      <c r="F13" s="10"/>
      <c r="G13" s="10"/>
      <c r="H13" s="10"/>
    </row>
    <row r="14" spans="1:9" x14ac:dyDescent="0.25">
      <c r="C14" s="64"/>
    </row>
    <row r="15" spans="1:9" x14ac:dyDescent="0.25"/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"/>
  <sheetViews>
    <sheetView tabSelected="1" workbookViewId="0">
      <selection activeCell="G10" sqref="G10"/>
    </sheetView>
  </sheetViews>
  <sheetFormatPr defaultColWidth="0" defaultRowHeight="15.75" zeroHeight="1" x14ac:dyDescent="0.25"/>
  <cols>
    <col min="1" max="3" width="14.42578125" style="1" customWidth="1"/>
    <col min="4" max="4" width="19.7109375" style="1" customWidth="1"/>
    <col min="5" max="12" width="8.85546875" style="1" customWidth="1"/>
    <col min="13" max="16384" width="8.85546875" style="1" hidden="1"/>
  </cols>
  <sheetData>
    <row r="1" spans="1:11" ht="154.5" customHeight="1" x14ac:dyDescent="0.25">
      <c r="A1" s="92" t="s">
        <v>31</v>
      </c>
      <c r="B1" s="92"/>
      <c r="C1" s="92"/>
      <c r="D1" s="92"/>
      <c r="E1" s="92"/>
      <c r="F1" s="92"/>
      <c r="G1" s="92"/>
      <c r="H1" s="92"/>
    </row>
    <row r="2" spans="1:11" ht="16.5" thickBot="1" x14ac:dyDescent="0.3">
      <c r="G2" s="53">
        <v>1</v>
      </c>
      <c r="H2" s="53">
        <v>2</v>
      </c>
      <c r="I2" s="53">
        <v>3</v>
      </c>
      <c r="J2" s="53">
        <v>4</v>
      </c>
      <c r="K2" s="53">
        <v>5</v>
      </c>
    </row>
    <row r="3" spans="1:11" ht="16.5" thickBot="1" x14ac:dyDescent="0.3">
      <c r="A3" s="62" t="s">
        <v>32</v>
      </c>
      <c r="B3" s="35"/>
      <c r="C3" s="35"/>
      <c r="D3" s="35"/>
      <c r="G3" s="54">
        <v>-5</v>
      </c>
      <c r="H3" s="54">
        <v>-5</v>
      </c>
      <c r="I3" s="55">
        <v>5</v>
      </c>
      <c r="J3" s="55">
        <v>5</v>
      </c>
      <c r="K3" s="55">
        <v>2</v>
      </c>
    </row>
    <row r="4" spans="1:11" ht="16.149999999999999" customHeight="1" x14ac:dyDescent="0.25">
      <c r="A4" s="17" t="s">
        <v>34</v>
      </c>
      <c r="B4" s="17" t="s">
        <v>35</v>
      </c>
      <c r="C4" s="17" t="s">
        <v>36</v>
      </c>
      <c r="D4" s="18" t="s">
        <v>37</v>
      </c>
      <c r="G4" s="63">
        <f>NPV(0.1,G3:K3)</f>
        <v>-0.26420202296167217</v>
      </c>
    </row>
    <row r="5" spans="1:11" x14ac:dyDescent="0.25">
      <c r="A5" s="2">
        <v>1</v>
      </c>
      <c r="B5" s="2">
        <v>5</v>
      </c>
      <c r="C5" s="19">
        <f>1/POWER(1.1,A5)</f>
        <v>0.90909090909090906</v>
      </c>
      <c r="D5" s="20">
        <f>B5*C5</f>
        <v>4.545454545454545</v>
      </c>
    </row>
    <row r="6" spans="1:11" x14ac:dyDescent="0.25">
      <c r="A6" s="2">
        <v>2</v>
      </c>
      <c r="B6" s="2">
        <v>5</v>
      </c>
      <c r="C6" s="19">
        <f t="shared" ref="C6" si="0">1/POWER(1.1,A6)</f>
        <v>0.82644628099173545</v>
      </c>
      <c r="D6" s="20">
        <f t="shared" ref="D6" si="1">B6*C6</f>
        <v>4.1322314049586772</v>
      </c>
    </row>
    <row r="7" spans="1:11" x14ac:dyDescent="0.25">
      <c r="A7" s="21" t="s">
        <v>39</v>
      </c>
      <c r="B7" s="21">
        <f>SUM(B5:B6)</f>
        <v>10</v>
      </c>
      <c r="D7" s="22">
        <f>SUM(D5:D6)</f>
        <v>8.6776859504132222</v>
      </c>
    </row>
    <row r="8" spans="1:11" ht="16.5" thickBot="1" x14ac:dyDescent="0.3"/>
    <row r="9" spans="1:11" ht="16.5" thickBot="1" x14ac:dyDescent="0.3">
      <c r="A9" s="62" t="s">
        <v>33</v>
      </c>
      <c r="B9" s="35"/>
      <c r="C9" s="35"/>
      <c r="D9" s="35"/>
    </row>
    <row r="10" spans="1:11" x14ac:dyDescent="0.25">
      <c r="A10" s="17" t="s">
        <v>34</v>
      </c>
      <c r="B10" s="17" t="s">
        <v>38</v>
      </c>
      <c r="C10" s="17" t="s">
        <v>36</v>
      </c>
      <c r="D10" s="18" t="s">
        <v>37</v>
      </c>
    </row>
    <row r="11" spans="1:11" x14ac:dyDescent="0.25">
      <c r="A11" s="2">
        <v>3</v>
      </c>
      <c r="B11" s="2">
        <v>5</v>
      </c>
      <c r="C11" s="19">
        <f>1/POWER(1.1,A11)</f>
        <v>0.75131480090157754</v>
      </c>
      <c r="D11" s="20">
        <f>B11*C11</f>
        <v>3.7565740045078879</v>
      </c>
    </row>
    <row r="12" spans="1:11" x14ac:dyDescent="0.25">
      <c r="A12" s="2">
        <v>4</v>
      </c>
      <c r="B12" s="2">
        <v>5</v>
      </c>
      <c r="C12" s="19">
        <f>1/POWER(1.1,A12)</f>
        <v>0.68301345536507052</v>
      </c>
      <c r="D12" s="20">
        <f t="shared" ref="D12:D13" si="2">B12*C12</f>
        <v>3.4150672768253525</v>
      </c>
    </row>
    <row r="13" spans="1:11" x14ac:dyDescent="0.25">
      <c r="A13" s="2">
        <v>5</v>
      </c>
      <c r="B13" s="2">
        <v>2</v>
      </c>
      <c r="C13" s="19">
        <f>1/POWER(1.1,A13)</f>
        <v>0.62092132305915493</v>
      </c>
      <c r="D13" s="20">
        <f t="shared" si="2"/>
        <v>1.2418426461183099</v>
      </c>
    </row>
    <row r="14" spans="1:11" x14ac:dyDescent="0.25">
      <c r="A14" s="21" t="s">
        <v>39</v>
      </c>
      <c r="B14" s="21">
        <f>SUM(B11:B13)</f>
        <v>12</v>
      </c>
      <c r="D14" s="22">
        <f>SUM(D11:D13)</f>
        <v>8.4134839274515496</v>
      </c>
    </row>
    <row r="15" spans="1:11" ht="16.5" thickBot="1" x14ac:dyDescent="0.3"/>
    <row r="16" spans="1:11" ht="16.5" thickBot="1" x14ac:dyDescent="0.3">
      <c r="A16" s="34" t="s">
        <v>1</v>
      </c>
      <c r="B16" s="35"/>
      <c r="C16" s="36"/>
      <c r="D16" s="23">
        <f>D14-D7</f>
        <v>-0.26420202296167261</v>
      </c>
    </row>
    <row r="17" x14ac:dyDescent="0.25"/>
    <row r="18" x14ac:dyDescent="0.25"/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workbookViewId="0">
      <selection activeCell="A2" sqref="A2"/>
    </sheetView>
  </sheetViews>
  <sheetFormatPr defaultColWidth="0" defaultRowHeight="15.75" zeroHeight="1" x14ac:dyDescent="0.25"/>
  <cols>
    <col min="1" max="1" width="9.7109375" style="24" bestFit="1" customWidth="1"/>
    <col min="2" max="2" width="15.42578125" style="24" customWidth="1"/>
    <col min="3" max="3" width="12" style="24" customWidth="1"/>
    <col min="4" max="4" width="24.7109375" style="24" customWidth="1"/>
    <col min="5" max="8" width="8.85546875" style="24" customWidth="1"/>
    <col min="9" max="9" width="10.7109375" style="24" customWidth="1"/>
    <col min="10" max="10" width="14.7109375" style="24" customWidth="1"/>
    <col min="11" max="11" width="12.5703125" style="24" customWidth="1"/>
    <col min="12" max="12" width="24.140625" style="24" customWidth="1"/>
    <col min="13" max="16" width="8.85546875" style="24" customWidth="1"/>
    <col min="17" max="16384" width="8.85546875" style="24" hidden="1"/>
  </cols>
  <sheetData>
    <row r="1" spans="1:14" ht="90" customHeight="1" x14ac:dyDescent="0.25">
      <c r="A1" s="92" t="s">
        <v>75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16.5" thickBot="1" x14ac:dyDescent="0.3"/>
    <row r="3" spans="1:14" ht="16.5" thickBot="1" x14ac:dyDescent="0.3">
      <c r="A3" s="93" t="s">
        <v>41</v>
      </c>
      <c r="B3" s="94"/>
      <c r="C3" s="94"/>
      <c r="D3" s="94"/>
      <c r="E3" s="94"/>
      <c r="F3" s="94"/>
      <c r="I3" s="93" t="s">
        <v>42</v>
      </c>
      <c r="J3" s="94"/>
      <c r="K3" s="94"/>
      <c r="L3" s="94"/>
      <c r="M3" s="56"/>
      <c r="N3" s="56"/>
    </row>
    <row r="4" spans="1:14" x14ac:dyDescent="0.25">
      <c r="A4" s="5"/>
      <c r="B4" s="66" t="s">
        <v>40</v>
      </c>
      <c r="C4" s="65">
        <v>0.1</v>
      </c>
      <c r="D4" s="5"/>
      <c r="E4" s="5"/>
      <c r="F4" s="5"/>
    </row>
    <row r="5" spans="1:14" x14ac:dyDescent="0.25">
      <c r="A5" s="95" t="s">
        <v>43</v>
      </c>
      <c r="B5" s="95"/>
      <c r="C5" s="95"/>
      <c r="D5" s="95"/>
      <c r="E5" s="95"/>
      <c r="F5" s="95"/>
      <c r="I5" s="96" t="s">
        <v>44</v>
      </c>
      <c r="J5" s="96"/>
      <c r="K5" s="96"/>
      <c r="L5" s="96"/>
      <c r="M5" s="57"/>
      <c r="N5" s="57"/>
    </row>
    <row r="6" spans="1:14" x14ac:dyDescent="0.25">
      <c r="A6" s="17" t="s">
        <v>34</v>
      </c>
      <c r="B6" s="17" t="s">
        <v>35</v>
      </c>
      <c r="C6" s="17" t="s">
        <v>36</v>
      </c>
      <c r="D6" s="18" t="s">
        <v>37</v>
      </c>
      <c r="I6" s="17" t="s">
        <v>34</v>
      </c>
      <c r="J6" s="17" t="s">
        <v>35</v>
      </c>
      <c r="K6" s="17" t="s">
        <v>36</v>
      </c>
      <c r="L6" s="18" t="s">
        <v>37</v>
      </c>
    </row>
    <row r="7" spans="1:14" x14ac:dyDescent="0.25">
      <c r="A7" s="25">
        <v>1</v>
      </c>
      <c r="B7" s="25">
        <v>5</v>
      </c>
      <c r="C7" s="26">
        <f>POWER(1+C4,1)</f>
        <v>1.1000000000000001</v>
      </c>
      <c r="D7" s="29">
        <f>B7*C7</f>
        <v>5.5</v>
      </c>
      <c r="I7" s="25">
        <v>1</v>
      </c>
      <c r="J7" s="25">
        <v>5</v>
      </c>
      <c r="K7" s="26">
        <f>POWER(1+$C$4,4)</f>
        <v>1.4641000000000004</v>
      </c>
      <c r="L7" s="29">
        <f>J7*K7</f>
        <v>7.3205000000000018</v>
      </c>
    </row>
    <row r="8" spans="1:14" x14ac:dyDescent="0.25">
      <c r="A8" s="25">
        <v>2</v>
      </c>
      <c r="B8" s="25">
        <v>5</v>
      </c>
      <c r="C8" s="26" t="s">
        <v>2</v>
      </c>
      <c r="D8" s="29">
        <v>5</v>
      </c>
      <c r="I8" s="25">
        <v>2</v>
      </c>
      <c r="J8" s="25">
        <v>5</v>
      </c>
      <c r="K8" s="26">
        <f>POWER(1+C4,3)</f>
        <v>1.3310000000000004</v>
      </c>
      <c r="L8" s="29">
        <f>J8*K8</f>
        <v>6.655000000000002</v>
      </c>
    </row>
    <row r="9" spans="1:14" x14ac:dyDescent="0.25">
      <c r="A9" s="27" t="s">
        <v>39</v>
      </c>
      <c r="B9" s="27">
        <f>SUM(B7:B8)</f>
        <v>10</v>
      </c>
      <c r="D9" s="28">
        <f>SUM(D7:D8)</f>
        <v>10.5</v>
      </c>
      <c r="I9" s="27" t="s">
        <v>39</v>
      </c>
      <c r="J9" s="27">
        <f>SUM(J7:J8)</f>
        <v>10</v>
      </c>
      <c r="L9" s="28">
        <f>SUM(L7:L8)</f>
        <v>13.975500000000004</v>
      </c>
    </row>
    <row r="10" spans="1:14" ht="16.5" thickBot="1" x14ac:dyDescent="0.3"/>
    <row r="11" spans="1:14" ht="16.5" thickBot="1" x14ac:dyDescent="0.3">
      <c r="A11" s="62" t="s">
        <v>33</v>
      </c>
      <c r="B11" s="58"/>
      <c r="C11" s="58"/>
      <c r="D11" s="58"/>
      <c r="E11" s="58"/>
      <c r="F11" s="58"/>
      <c r="I11" s="62" t="s">
        <v>33</v>
      </c>
      <c r="J11" s="59"/>
      <c r="K11" s="59"/>
      <c r="L11" s="59"/>
      <c r="M11" s="57"/>
      <c r="N11" s="57"/>
    </row>
    <row r="12" spans="1:14" x14ac:dyDescent="0.25">
      <c r="A12" s="17" t="s">
        <v>34</v>
      </c>
      <c r="B12" s="17" t="s">
        <v>38</v>
      </c>
      <c r="C12" s="17" t="s">
        <v>36</v>
      </c>
      <c r="D12" s="18" t="s">
        <v>37</v>
      </c>
      <c r="I12" s="17" t="s">
        <v>34</v>
      </c>
      <c r="J12" s="17" t="s">
        <v>38</v>
      </c>
      <c r="K12" s="17" t="s">
        <v>36</v>
      </c>
      <c r="L12" s="18" t="s">
        <v>37</v>
      </c>
    </row>
    <row r="13" spans="1:14" x14ac:dyDescent="0.25">
      <c r="A13" s="25">
        <v>1</v>
      </c>
      <c r="B13" s="25">
        <v>5</v>
      </c>
      <c r="C13" s="26">
        <f>1/POWER(1+$C$4,A13)</f>
        <v>0.90909090909090906</v>
      </c>
      <c r="D13" s="29">
        <f>B13*C13</f>
        <v>4.545454545454545</v>
      </c>
      <c r="I13" s="25">
        <v>1</v>
      </c>
      <c r="J13" s="25">
        <v>5</v>
      </c>
      <c r="K13" s="26">
        <f>POWER(1+C4,2)</f>
        <v>1.2100000000000002</v>
      </c>
      <c r="L13" s="29">
        <f>J13*K13</f>
        <v>6.0500000000000007</v>
      </c>
    </row>
    <row r="14" spans="1:14" x14ac:dyDescent="0.25">
      <c r="A14" s="25">
        <v>2</v>
      </c>
      <c r="B14" s="25">
        <v>5</v>
      </c>
      <c r="C14" s="26">
        <f>1/POWER(1+$C$4,A14)</f>
        <v>0.82644628099173545</v>
      </c>
      <c r="D14" s="29">
        <f t="shared" ref="D14:D15" si="0">B14*C14</f>
        <v>4.1322314049586772</v>
      </c>
      <c r="I14" s="25">
        <v>2</v>
      </c>
      <c r="J14" s="25">
        <v>5</v>
      </c>
      <c r="K14" s="26">
        <f>POWER(1+C4,1)</f>
        <v>1.1000000000000001</v>
      </c>
      <c r="L14" s="29">
        <f t="shared" ref="L14:L15" si="1">J14*K14</f>
        <v>5.5</v>
      </c>
    </row>
    <row r="15" spans="1:14" ht="18" customHeight="1" x14ac:dyDescent="0.25">
      <c r="A15" s="25">
        <v>3</v>
      </c>
      <c r="B15" s="25">
        <v>2</v>
      </c>
      <c r="C15" s="26">
        <f>1/POWER(1+$C$4,A15)</f>
        <v>0.75131480090157754</v>
      </c>
      <c r="D15" s="29">
        <f t="shared" si="0"/>
        <v>1.5026296018031551</v>
      </c>
      <c r="I15" s="25">
        <v>3</v>
      </c>
      <c r="J15" s="25">
        <v>2</v>
      </c>
      <c r="K15" s="26">
        <f>POWER(1+C4,0)</f>
        <v>1</v>
      </c>
      <c r="L15" s="29">
        <f t="shared" si="1"/>
        <v>2</v>
      </c>
    </row>
    <row r="16" spans="1:14" x14ac:dyDescent="0.25">
      <c r="A16" s="27" t="s">
        <v>39</v>
      </c>
      <c r="B16" s="30">
        <f>SUM(B13:B15)</f>
        <v>12</v>
      </c>
      <c r="D16" s="31">
        <f>SUM(D13:D15)</f>
        <v>10.180315552216378</v>
      </c>
      <c r="I16" s="27" t="s">
        <v>39</v>
      </c>
      <c r="J16" s="30">
        <f>SUM(J13:J15)</f>
        <v>12</v>
      </c>
      <c r="L16" s="31">
        <f>SUM(L13:L15)</f>
        <v>13.55</v>
      </c>
    </row>
    <row r="17" spans="1:10" x14ac:dyDescent="0.25"/>
    <row r="18" spans="1:10" x14ac:dyDescent="0.25">
      <c r="A18" s="32" t="s">
        <v>1</v>
      </c>
      <c r="B18" s="33">
        <f>D16-D9</f>
        <v>-0.31968444778362226</v>
      </c>
      <c r="I18" s="32" t="s">
        <v>1</v>
      </c>
      <c r="J18" s="33">
        <f>L16-L9</f>
        <v>-0.4255000000000031</v>
      </c>
    </row>
    <row r="19" spans="1:10" x14ac:dyDescent="0.25"/>
    <row r="20" spans="1:10" x14ac:dyDescent="0.25"/>
    <row r="21" spans="1:10" x14ac:dyDescent="0.25"/>
  </sheetData>
  <mergeCells count="5">
    <mergeCell ref="A1:N1"/>
    <mergeCell ref="A3:F3"/>
    <mergeCell ref="A5:F5"/>
    <mergeCell ref="I3:L3"/>
    <mergeCell ref="I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zoomScale="85" zoomScaleNormal="85" workbookViewId="0">
      <selection activeCell="F11" sqref="F11"/>
    </sheetView>
  </sheetViews>
  <sheetFormatPr defaultColWidth="0" defaultRowHeight="18" zeroHeight="1" x14ac:dyDescent="0.25"/>
  <cols>
    <col min="1" max="1" width="4.140625" style="3" bestFit="1" customWidth="1"/>
    <col min="2" max="2" width="40.28515625" style="3" customWidth="1"/>
    <col min="3" max="3" width="16.140625" style="3" bestFit="1" customWidth="1"/>
    <col min="4" max="10" width="13.85546875" style="3" customWidth="1"/>
    <col min="11" max="11" width="13.42578125" style="3" customWidth="1"/>
    <col min="12" max="12" width="16.42578125" style="3" customWidth="1"/>
    <col min="13" max="13" width="16.140625" style="3" bestFit="1" customWidth="1"/>
    <col min="14" max="18" width="8.85546875" style="3" customWidth="1"/>
    <col min="19" max="19" width="0" style="3" hidden="1" customWidth="1"/>
    <col min="20" max="16384" width="0" style="3" hidden="1"/>
  </cols>
  <sheetData>
    <row r="1" spans="1:10" ht="71.25" customHeight="1" x14ac:dyDescent="0.25">
      <c r="B1" s="97" t="s">
        <v>24</v>
      </c>
      <c r="C1" s="97"/>
      <c r="D1" s="97"/>
      <c r="E1" s="97"/>
      <c r="F1" s="97"/>
      <c r="G1" s="97"/>
      <c r="H1" s="97"/>
      <c r="I1" s="97"/>
      <c r="J1" s="97"/>
    </row>
    <row r="2" spans="1:10" x14ac:dyDescent="0.25">
      <c r="B2" s="98" t="s">
        <v>22</v>
      </c>
      <c r="C2" s="98"/>
      <c r="D2" s="98"/>
      <c r="E2" s="98"/>
      <c r="F2" s="98"/>
      <c r="G2" s="98"/>
      <c r="H2" s="98"/>
      <c r="I2" s="98"/>
      <c r="J2" s="98"/>
    </row>
    <row r="3" spans="1:10" x14ac:dyDescent="0.25">
      <c r="B3" s="98" t="s">
        <v>23</v>
      </c>
      <c r="C3" s="98"/>
      <c r="D3" s="98"/>
      <c r="E3" s="98"/>
      <c r="F3" s="98"/>
      <c r="G3" s="98"/>
      <c r="H3" s="98"/>
      <c r="I3" s="98"/>
      <c r="J3" s="98"/>
    </row>
    <row r="4" spans="1:10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</row>
    <row r="5" spans="1:10" x14ac:dyDescent="0.25"/>
    <row r="6" spans="1:10" x14ac:dyDescent="0.25"/>
    <row r="7" spans="1:10" x14ac:dyDescent="0.25">
      <c r="A7" s="37"/>
      <c r="B7" s="37"/>
      <c r="C7" s="38">
        <v>0</v>
      </c>
      <c r="D7" s="38">
        <v>1</v>
      </c>
      <c r="E7" s="38">
        <v>2</v>
      </c>
      <c r="F7" s="38">
        <v>3</v>
      </c>
      <c r="G7" s="38">
        <v>4</v>
      </c>
      <c r="H7" s="38">
        <v>5</v>
      </c>
      <c r="I7" s="38">
        <v>6</v>
      </c>
      <c r="J7" s="38">
        <v>7</v>
      </c>
    </row>
    <row r="8" spans="1:10" x14ac:dyDescent="0.25">
      <c r="A8" s="39">
        <v>1</v>
      </c>
      <c r="B8" s="40" t="s">
        <v>13</v>
      </c>
      <c r="C8" s="41">
        <v>10000</v>
      </c>
      <c r="D8" s="42"/>
      <c r="E8" s="42"/>
      <c r="F8" s="42"/>
      <c r="G8" s="42"/>
      <c r="H8" s="42"/>
      <c r="I8" s="42"/>
      <c r="J8" s="42">
        <v>1949</v>
      </c>
    </row>
    <row r="9" spans="1:10" x14ac:dyDescent="0.25">
      <c r="A9" s="39">
        <v>2</v>
      </c>
      <c r="B9" s="43" t="s">
        <v>3</v>
      </c>
      <c r="C9" s="44"/>
      <c r="D9" s="44">
        <f>D16</f>
        <v>1583.3333333333333</v>
      </c>
      <c r="E9" s="44">
        <f>D9+E16</f>
        <v>3166.6666666666665</v>
      </c>
      <c r="F9" s="44">
        <f t="shared" ref="F9:H9" si="0">E9+F16</f>
        <v>4750</v>
      </c>
      <c r="G9" s="44">
        <f t="shared" si="0"/>
        <v>6333.333333333333</v>
      </c>
      <c r="H9" s="44">
        <f t="shared" si="0"/>
        <v>7916.6666666666661</v>
      </c>
      <c r="I9" s="44">
        <f>H9+I16</f>
        <v>9500</v>
      </c>
      <c r="J9" s="44"/>
    </row>
    <row r="10" spans="1:10" x14ac:dyDescent="0.25">
      <c r="A10" s="39">
        <v>3</v>
      </c>
      <c r="B10" s="43" t="s">
        <v>4</v>
      </c>
      <c r="C10" s="44">
        <f>C8</f>
        <v>10000</v>
      </c>
      <c r="D10" s="44">
        <f>$C$8-D9</f>
        <v>8416.6666666666661</v>
      </c>
      <c r="E10" s="44">
        <f>$C$8-E9</f>
        <v>6833.3333333333339</v>
      </c>
      <c r="F10" s="44">
        <f>$C$8-F9</f>
        <v>5250</v>
      </c>
      <c r="G10" s="44">
        <f>$C$8-G9</f>
        <v>3666.666666666667</v>
      </c>
      <c r="H10" s="44">
        <f>$C$8-H9</f>
        <v>2083.3333333333339</v>
      </c>
      <c r="I10" s="41">
        <v>500</v>
      </c>
      <c r="J10" s="44"/>
    </row>
    <row r="11" spans="1:10" x14ac:dyDescent="0.25">
      <c r="A11" s="39">
        <v>4</v>
      </c>
      <c r="B11" s="40" t="s">
        <v>5</v>
      </c>
      <c r="C11" s="41"/>
      <c r="D11" s="41">
        <v>550</v>
      </c>
      <c r="E11" s="41">
        <v>1289</v>
      </c>
      <c r="F11" s="41">
        <v>3261</v>
      </c>
      <c r="G11" s="41">
        <v>4890</v>
      </c>
      <c r="H11" s="41">
        <v>3583</v>
      </c>
      <c r="I11" s="41">
        <v>2002</v>
      </c>
      <c r="J11" s="41"/>
    </row>
    <row r="12" spans="1:10" x14ac:dyDescent="0.25">
      <c r="A12" s="39">
        <v>5</v>
      </c>
      <c r="B12" s="43" t="s">
        <v>6</v>
      </c>
      <c r="C12" s="44"/>
      <c r="D12" s="44">
        <f>D10+D11</f>
        <v>8966.6666666666661</v>
      </c>
      <c r="E12" s="44">
        <f t="shared" ref="E12:I12" si="1">E10+E11</f>
        <v>8122.3333333333339</v>
      </c>
      <c r="F12" s="44">
        <f t="shared" si="1"/>
        <v>8511</v>
      </c>
      <c r="G12" s="44">
        <f t="shared" si="1"/>
        <v>8556.6666666666679</v>
      </c>
      <c r="H12" s="44">
        <f t="shared" si="1"/>
        <v>5666.3333333333339</v>
      </c>
      <c r="I12" s="44">
        <f t="shared" si="1"/>
        <v>2502</v>
      </c>
      <c r="J12" s="44"/>
    </row>
    <row r="13" spans="1:10" x14ac:dyDescent="0.25">
      <c r="A13" s="39">
        <v>6</v>
      </c>
      <c r="B13" s="40" t="s">
        <v>7</v>
      </c>
      <c r="C13" s="41"/>
      <c r="D13" s="41">
        <v>523</v>
      </c>
      <c r="E13" s="41">
        <v>12887</v>
      </c>
      <c r="F13" s="41">
        <v>32610</v>
      </c>
      <c r="G13" s="41">
        <v>48901</v>
      </c>
      <c r="H13" s="41">
        <v>35834</v>
      </c>
      <c r="I13" s="41">
        <v>19717</v>
      </c>
      <c r="J13" s="41"/>
    </row>
    <row r="14" spans="1:10" x14ac:dyDescent="0.25">
      <c r="A14" s="39">
        <v>7</v>
      </c>
      <c r="B14" s="40" t="s">
        <v>12</v>
      </c>
      <c r="C14" s="41"/>
      <c r="D14" s="41">
        <v>837</v>
      </c>
      <c r="E14" s="41">
        <v>7729</v>
      </c>
      <c r="F14" s="41">
        <v>19552</v>
      </c>
      <c r="G14" s="41">
        <v>29345</v>
      </c>
      <c r="H14" s="41">
        <v>21492</v>
      </c>
      <c r="I14" s="41">
        <v>11830</v>
      </c>
      <c r="J14" s="41"/>
    </row>
    <row r="15" spans="1:10" x14ac:dyDescent="0.25">
      <c r="A15" s="39">
        <v>8</v>
      </c>
      <c r="B15" s="40" t="s">
        <v>9</v>
      </c>
      <c r="C15" s="41"/>
      <c r="D15" s="41">
        <v>2200</v>
      </c>
      <c r="E15" s="41">
        <v>1210</v>
      </c>
      <c r="F15" s="41">
        <v>1331</v>
      </c>
      <c r="G15" s="41">
        <v>1464</v>
      </c>
      <c r="H15" s="41">
        <v>1611</v>
      </c>
      <c r="I15" s="41">
        <v>1772</v>
      </c>
      <c r="J15" s="41"/>
    </row>
    <row r="16" spans="1:10" x14ac:dyDescent="0.25">
      <c r="A16" s="39">
        <v>9</v>
      </c>
      <c r="B16" s="43" t="s">
        <v>10</v>
      </c>
      <c r="C16" s="44"/>
      <c r="D16" s="44">
        <f t="shared" ref="D16:I16" si="2">($C$8-$I$10)/6</f>
        <v>1583.3333333333333</v>
      </c>
      <c r="E16" s="44">
        <f t="shared" si="2"/>
        <v>1583.3333333333333</v>
      </c>
      <c r="F16" s="44">
        <f t="shared" si="2"/>
        <v>1583.3333333333333</v>
      </c>
      <c r="G16" s="44">
        <f t="shared" si="2"/>
        <v>1583.3333333333333</v>
      </c>
      <c r="H16" s="44">
        <f t="shared" si="2"/>
        <v>1583.3333333333333</v>
      </c>
      <c r="I16" s="44">
        <f t="shared" si="2"/>
        <v>1583.3333333333333</v>
      </c>
      <c r="J16" s="44"/>
    </row>
    <row r="17" spans="1:13" x14ac:dyDescent="0.25">
      <c r="A17" s="39">
        <v>10</v>
      </c>
      <c r="B17" s="43" t="s">
        <v>14</v>
      </c>
      <c r="C17" s="44"/>
      <c r="D17" s="61">
        <f>D13-D14-D15-D16</f>
        <v>-4097.333333333333</v>
      </c>
      <c r="E17" s="44">
        <f t="shared" ref="E17:I17" si="3">E13-E14-E15-E16</f>
        <v>2364.666666666667</v>
      </c>
      <c r="F17" s="44">
        <f t="shared" si="3"/>
        <v>10143.666666666666</v>
      </c>
      <c r="G17" s="44">
        <f t="shared" si="3"/>
        <v>16508.666666666668</v>
      </c>
      <c r="H17" s="44">
        <f t="shared" si="3"/>
        <v>11147.666666666666</v>
      </c>
      <c r="I17" s="44">
        <f t="shared" si="3"/>
        <v>4531.666666666667</v>
      </c>
      <c r="J17" s="44">
        <f>J8-I10</f>
        <v>1449</v>
      </c>
    </row>
    <row r="18" spans="1:13" x14ac:dyDescent="0.25">
      <c r="A18" s="39">
        <v>11</v>
      </c>
      <c r="B18" s="43" t="s">
        <v>11</v>
      </c>
      <c r="C18" s="51"/>
      <c r="D18" s="69">
        <v>0</v>
      </c>
      <c r="E18" s="44">
        <f t="shared" ref="E18:I18" si="4">E17*0.2</f>
        <v>472.93333333333339</v>
      </c>
      <c r="F18" s="44">
        <f t="shared" si="4"/>
        <v>2028.7333333333333</v>
      </c>
      <c r="G18" s="44">
        <f t="shared" si="4"/>
        <v>3301.7333333333336</v>
      </c>
      <c r="H18" s="44">
        <f t="shared" si="4"/>
        <v>2229.5333333333333</v>
      </c>
      <c r="I18" s="44">
        <f t="shared" si="4"/>
        <v>906.33333333333348</v>
      </c>
      <c r="J18" s="44">
        <f>J17*0.2</f>
        <v>289.8</v>
      </c>
    </row>
    <row r="19" spans="1:13" x14ac:dyDescent="0.25">
      <c r="A19" s="39">
        <v>12</v>
      </c>
      <c r="B19" s="43" t="s">
        <v>15</v>
      </c>
      <c r="C19" s="44"/>
      <c r="D19" s="61">
        <f t="shared" ref="D19:J19" si="5">D17-D18</f>
        <v>-4097.333333333333</v>
      </c>
      <c r="E19" s="44">
        <f t="shared" si="5"/>
        <v>1891.7333333333336</v>
      </c>
      <c r="F19" s="44">
        <f t="shared" si="5"/>
        <v>8114.9333333333325</v>
      </c>
      <c r="G19" s="44">
        <f t="shared" si="5"/>
        <v>13206.933333333334</v>
      </c>
      <c r="H19" s="44">
        <f t="shared" si="5"/>
        <v>8918.1333333333332</v>
      </c>
      <c r="I19" s="44">
        <f t="shared" si="5"/>
        <v>3625.3333333333335</v>
      </c>
      <c r="J19" s="44">
        <f t="shared" si="5"/>
        <v>1159.2</v>
      </c>
    </row>
    <row r="20" spans="1:13" x14ac:dyDescent="0.25">
      <c r="A20" s="37"/>
      <c r="B20" s="45"/>
      <c r="C20" s="46"/>
      <c r="D20" s="46"/>
      <c r="E20" s="46"/>
      <c r="F20" s="46"/>
      <c r="G20" s="46"/>
      <c r="H20" s="46"/>
      <c r="I20" s="46"/>
      <c r="J20" s="46" t="s">
        <v>0</v>
      </c>
    </row>
    <row r="21" spans="1:13" x14ac:dyDescent="0.25">
      <c r="A21" s="37"/>
      <c r="B21" s="45"/>
      <c r="C21" s="47">
        <v>0</v>
      </c>
      <c r="D21" s="47">
        <v>1</v>
      </c>
      <c r="E21" s="47">
        <v>2</v>
      </c>
      <c r="F21" s="47">
        <v>3</v>
      </c>
      <c r="G21" s="47">
        <v>4</v>
      </c>
      <c r="H21" s="47">
        <v>5</v>
      </c>
      <c r="I21" s="47">
        <v>6</v>
      </c>
      <c r="J21" s="47">
        <v>7</v>
      </c>
    </row>
    <row r="22" spans="1:13" x14ac:dyDescent="0.25">
      <c r="A22" s="39">
        <v>1</v>
      </c>
      <c r="B22" s="40" t="s">
        <v>7</v>
      </c>
      <c r="C22" s="41"/>
      <c r="D22" s="41">
        <v>523</v>
      </c>
      <c r="E22" s="41">
        <v>12887</v>
      </c>
      <c r="F22" s="41">
        <v>32610</v>
      </c>
      <c r="G22" s="41">
        <v>48901</v>
      </c>
      <c r="H22" s="41">
        <v>35834</v>
      </c>
      <c r="I22" s="41">
        <v>19717</v>
      </c>
      <c r="J22" s="41"/>
    </row>
    <row r="23" spans="1:13" x14ac:dyDescent="0.25">
      <c r="A23" s="39">
        <v>2</v>
      </c>
      <c r="B23" s="40" t="s">
        <v>8</v>
      </c>
      <c r="C23" s="41"/>
      <c r="D23" s="41">
        <v>837</v>
      </c>
      <c r="E23" s="41">
        <v>7729</v>
      </c>
      <c r="F23" s="41">
        <v>19552</v>
      </c>
      <c r="G23" s="41">
        <v>29345</v>
      </c>
      <c r="H23" s="41">
        <v>21492</v>
      </c>
      <c r="I23" s="41">
        <v>11830</v>
      </c>
      <c r="J23" s="41"/>
    </row>
    <row r="24" spans="1:13" x14ac:dyDescent="0.25">
      <c r="A24" s="39">
        <v>3</v>
      </c>
      <c r="B24" s="40" t="s">
        <v>9</v>
      </c>
      <c r="C24" s="41"/>
      <c r="D24" s="41">
        <v>2200</v>
      </c>
      <c r="E24" s="41">
        <v>1210</v>
      </c>
      <c r="F24" s="41">
        <v>1331</v>
      </c>
      <c r="G24" s="41">
        <v>1464</v>
      </c>
      <c r="H24" s="41">
        <v>1611</v>
      </c>
      <c r="I24" s="41">
        <v>1772</v>
      </c>
      <c r="J24" s="41"/>
    </row>
    <row r="25" spans="1:13" x14ac:dyDescent="0.25">
      <c r="A25" s="39">
        <v>4</v>
      </c>
      <c r="B25" s="43" t="s">
        <v>11</v>
      </c>
      <c r="C25" s="44"/>
      <c r="D25" s="69">
        <f>D18</f>
        <v>0</v>
      </c>
      <c r="E25" s="44">
        <f t="shared" ref="E25:I25" si="6">E17*0.2</f>
        <v>472.93333333333339</v>
      </c>
      <c r="F25" s="44">
        <f t="shared" si="6"/>
        <v>2028.7333333333333</v>
      </c>
      <c r="G25" s="44">
        <f t="shared" si="6"/>
        <v>3301.7333333333336</v>
      </c>
      <c r="H25" s="44">
        <f t="shared" si="6"/>
        <v>2229.5333333333333</v>
      </c>
      <c r="I25" s="44">
        <f t="shared" si="6"/>
        <v>906.33333333333348</v>
      </c>
      <c r="J25" s="44"/>
    </row>
    <row r="26" spans="1:13" x14ac:dyDescent="0.25">
      <c r="A26" s="39">
        <v>5</v>
      </c>
      <c r="B26" s="43" t="s">
        <v>16</v>
      </c>
      <c r="C26" s="44"/>
      <c r="D26" s="61">
        <f>D22-D23-D24-D25</f>
        <v>-2514</v>
      </c>
      <c r="E26" s="44">
        <f>E22-E23-E24-E25</f>
        <v>3475.0666666666666</v>
      </c>
      <c r="F26" s="44">
        <f t="shared" ref="F26:I26" si="7">F22-F23-F24-F25</f>
        <v>9698.2666666666664</v>
      </c>
      <c r="G26" s="44">
        <f t="shared" si="7"/>
        <v>14790.266666666666</v>
      </c>
      <c r="H26" s="44">
        <f t="shared" si="7"/>
        <v>10501.466666666667</v>
      </c>
      <c r="I26" s="44">
        <f t="shared" si="7"/>
        <v>5208.6666666666661</v>
      </c>
      <c r="J26" s="44"/>
    </row>
    <row r="27" spans="1:13" x14ac:dyDescent="0.25">
      <c r="A27" s="39">
        <v>6</v>
      </c>
      <c r="B27" s="43" t="s">
        <v>17</v>
      </c>
      <c r="C27" s="44"/>
      <c r="D27" s="69">
        <f>(C11-D11)</f>
        <v>-550</v>
      </c>
      <c r="E27" s="44">
        <f>(E11-D11)*(-1)</f>
        <v>-739</v>
      </c>
      <c r="F27" s="44">
        <f t="shared" ref="F27:J27" si="8">(F11-E11)*(-1)</f>
        <v>-1972</v>
      </c>
      <c r="G27" s="44">
        <f t="shared" si="8"/>
        <v>-1629</v>
      </c>
      <c r="H27" s="44">
        <f>(H11-G11)*(-1)</f>
        <v>1307</v>
      </c>
      <c r="I27" s="44">
        <f t="shared" si="8"/>
        <v>1581</v>
      </c>
      <c r="J27" s="44">
        <f t="shared" si="8"/>
        <v>2002</v>
      </c>
    </row>
    <row r="28" spans="1:13" x14ac:dyDescent="0.25">
      <c r="A28" s="6">
        <v>7</v>
      </c>
      <c r="B28" s="48" t="s">
        <v>18</v>
      </c>
      <c r="C28" s="44">
        <v>-10000</v>
      </c>
      <c r="D28" s="61"/>
      <c r="E28" s="44"/>
      <c r="F28" s="44"/>
      <c r="G28" s="44"/>
      <c r="H28" s="44"/>
      <c r="I28" s="44"/>
      <c r="J28" s="44">
        <f>J8-J18</f>
        <v>1659.2</v>
      </c>
    </row>
    <row r="29" spans="1:13" x14ac:dyDescent="0.25">
      <c r="A29" s="39">
        <v>8</v>
      </c>
      <c r="B29" s="43" t="s">
        <v>19</v>
      </c>
      <c r="C29" s="44">
        <f>C26+C27+C28</f>
        <v>-10000</v>
      </c>
      <c r="D29" s="61">
        <f>D26+D27+D28+D16</f>
        <v>-1480.6666666666667</v>
      </c>
      <c r="E29" s="69">
        <f t="shared" ref="E29:J29" si="9">E26+E27+E28+E16</f>
        <v>4319.3999999999996</v>
      </c>
      <c r="F29" s="69">
        <f t="shared" si="9"/>
        <v>9309.6</v>
      </c>
      <c r="G29" s="69">
        <f t="shared" si="9"/>
        <v>14744.6</v>
      </c>
      <c r="H29" s="69">
        <f t="shared" si="9"/>
        <v>13391.800000000001</v>
      </c>
      <c r="I29" s="69">
        <f t="shared" si="9"/>
        <v>8373</v>
      </c>
      <c r="J29" s="69">
        <f t="shared" si="9"/>
        <v>3661.2</v>
      </c>
      <c r="M29" s="60"/>
    </row>
    <row r="30" spans="1:13" x14ac:dyDescent="0.25">
      <c r="A30" s="39">
        <v>9</v>
      </c>
      <c r="B30" s="43" t="s">
        <v>20</v>
      </c>
      <c r="C30" s="44">
        <f>C29/(1+0.08)^C21</f>
        <v>-10000</v>
      </c>
      <c r="D30" s="61">
        <f>D29/(1+0.08)^D21</f>
        <v>-1370.9876543209875</v>
      </c>
      <c r="E30" s="44">
        <f t="shared" ref="E30:J30" si="10">E29/(1+0.08)^E21</f>
        <v>3703.1893004115218</v>
      </c>
      <c r="F30" s="44">
        <f t="shared" si="10"/>
        <v>7390.2606310013707</v>
      </c>
      <c r="G30" s="44">
        <f t="shared" si="10"/>
        <v>10837.721167542584</v>
      </c>
      <c r="H30" s="44">
        <f t="shared" si="10"/>
        <v>9114.2340580366144</v>
      </c>
      <c r="I30" s="44">
        <f t="shared" si="10"/>
        <v>5276.4102858922342</v>
      </c>
      <c r="J30" s="44">
        <f t="shared" si="10"/>
        <v>2136.2750351337245</v>
      </c>
    </row>
    <row r="31" spans="1:13" x14ac:dyDescent="0.25">
      <c r="A31" s="39"/>
      <c r="B31" s="43" t="s">
        <v>21</v>
      </c>
      <c r="C31" s="49">
        <f>SUM(C30:J30)</f>
        <v>27087.102823697063</v>
      </c>
      <c r="D31" s="50"/>
      <c r="E31" s="50"/>
      <c r="F31" s="50"/>
      <c r="G31" s="50"/>
      <c r="H31" s="50"/>
      <c r="I31" s="50"/>
      <c r="J31" s="50"/>
    </row>
    <row r="32" spans="1:13" x14ac:dyDescent="0.25">
      <c r="C32" s="60"/>
    </row>
    <row r="33" spans="4:4" x14ac:dyDescent="0.25">
      <c r="D33" s="60"/>
    </row>
    <row r="34" spans="4:4" x14ac:dyDescent="0.25"/>
    <row r="35" spans="4:4" x14ac:dyDescent="0.25"/>
  </sheetData>
  <mergeCells count="4">
    <mergeCell ref="B1:J1"/>
    <mergeCell ref="B2:J2"/>
    <mergeCell ref="B4:J4"/>
    <mergeCell ref="B3:J3"/>
  </mergeCells>
  <pageMargins left="0.7" right="0.7" top="0.75" bottom="0.75" header="0.3" footer="0.3"/>
  <pageSetup paperSize="9" scale="83" orientation="landscape" r:id="rId1"/>
  <drawing r:id="rId2"/>
  <legacy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B102C5A-DC2F-47F5-B166-0A84F53C3C4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'Ex. 3'!C10:J10</xm:f>
              <xm:sqref>K10</xm:sqref>
            </x14:sparkline>
            <x14:sparkline>
              <xm:f>'Ex. 3'!C11:J11</xm:f>
              <xm:sqref>K11</xm:sqref>
            </x14:sparkline>
            <x14:sparkline>
              <xm:f>'Ex. 3'!C12:J12</xm:f>
              <xm:sqref>K12</xm:sqref>
            </x14:sparkline>
            <x14:sparkline>
              <xm:f>'Ex. 3'!C13:J13</xm:f>
              <xm:sqref>K13</xm:sqref>
            </x14:sparkline>
            <x14:sparkline>
              <xm:f>'Ex. 3'!C14:J14</xm:f>
              <xm:sqref>K14</xm:sqref>
            </x14:sparkline>
            <x14:sparkline>
              <xm:f>'Ex. 3'!C15:J15</xm:f>
              <xm:sqref>K15</xm:sqref>
            </x14:sparkline>
            <x14:sparkline>
              <xm:f>'Ex. 3'!C16:J16</xm:f>
              <xm:sqref>K16</xm:sqref>
            </x14:sparkline>
            <x14:sparkline>
              <xm:f>'Ex. 3'!C17:J17</xm:f>
              <xm:sqref>K17</xm:sqref>
            </x14:sparkline>
            <x14:sparkline>
              <xm:f>'Ex. 3'!C18:J18</xm:f>
              <xm:sqref>K18</xm:sqref>
            </x14:sparkline>
            <x14:sparkline>
              <xm:f>'Ex. 3'!C19:J19</xm:f>
              <xm:sqref>K19</xm:sqref>
            </x14:sparkline>
            <x14:sparkline>
              <xm:f>'Ex. 3'!C20:J20</xm:f>
              <xm:sqref>K20</xm:sqref>
            </x14:sparkline>
            <x14:sparkline>
              <xm:f>'Ex. 3'!C21:J21</xm:f>
              <xm:sqref>K21</xm:sqref>
            </x14:sparkline>
            <x14:sparkline>
              <xm:f>'Ex. 3'!C22:J22</xm:f>
              <xm:sqref>K22</xm:sqref>
            </x14:sparkline>
            <x14:sparkline>
              <xm:f>'Ex. 3'!C23:J23</xm:f>
              <xm:sqref>K23</xm:sqref>
            </x14:sparkline>
            <x14:sparkline>
              <xm:f>'Ex. 3'!C24:J24</xm:f>
              <xm:sqref>K24</xm:sqref>
            </x14:sparkline>
            <x14:sparkline>
              <xm:f>'Ex. 3'!C25:J25</xm:f>
              <xm:sqref>K25</xm:sqref>
            </x14:sparkline>
            <x14:sparkline>
              <xm:f>'Ex. 3'!C26:J26</xm:f>
              <xm:sqref>K26</xm:sqref>
            </x14:sparkline>
            <x14:sparkline>
              <xm:f>'Ex. 3'!C27:J27</xm:f>
              <xm:sqref>K27</xm:sqref>
            </x14:sparkline>
            <x14:sparkline>
              <xm:f>'Ex. 3'!C28:J28</xm:f>
              <xm:sqref>K28</xm:sqref>
            </x14:sparkline>
            <x14:sparkline>
              <xm:f>'Ex. 3'!C29:J29</xm:f>
              <xm:sqref>K29</xm:sqref>
            </x14:sparkline>
            <x14:sparkline>
              <xm:f>'Ex. 3'!C30:J30</xm:f>
              <xm:sqref>K30</xm:sqref>
            </x14:sparkline>
          </x14:sparklines>
        </x14:sparklineGroup>
        <x14:sparklineGroup type="column" displayEmptyCellsAs="gap" xr2:uid="{51DB9800-28A4-4CD2-BC74-C098D6B73DC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'Ex. 3'!C9:J9</xm:f>
              <xm:sqref>K9</xm:sqref>
            </x14:sparkline>
          </x14:sparklines>
        </x14:sparklineGroup>
        <x14:sparklineGroup displayEmptyCellsAs="gap" markers="1" high="1" low="1" first="1" last="1" negative="1" displayXAxis="1" xr2:uid="{10873174-5001-4686-89CF-436922CBC99C}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'Ex. 3'!D9:J9</xm:f>
              <xm:sqref>L9</xm:sqref>
            </x14:sparkline>
            <x14:sparkline>
              <xm:f>'Ex. 3'!D10:J10</xm:f>
              <xm:sqref>L10</xm:sqref>
            </x14:sparkline>
            <x14:sparkline>
              <xm:f>'Ex. 3'!D11:J11</xm:f>
              <xm:sqref>L11</xm:sqref>
            </x14:sparkline>
            <x14:sparkline>
              <xm:f>'Ex. 3'!D12:J12</xm:f>
              <xm:sqref>L12</xm:sqref>
            </x14:sparkline>
            <x14:sparkline>
              <xm:f>'Ex. 3'!D13:J13</xm:f>
              <xm:sqref>L13</xm:sqref>
            </x14:sparkline>
            <x14:sparkline>
              <xm:f>'Ex. 3'!D14:J14</xm:f>
              <xm:sqref>L14</xm:sqref>
            </x14:sparkline>
            <x14:sparkline>
              <xm:f>'Ex. 3'!D15:J15</xm:f>
              <xm:sqref>L15</xm:sqref>
            </x14:sparkline>
            <x14:sparkline>
              <xm:f>'Ex. 3'!D16:J16</xm:f>
              <xm:sqref>L16</xm:sqref>
            </x14:sparkline>
            <x14:sparkline>
              <xm:f>'Ex. 3'!D17:J17</xm:f>
              <xm:sqref>L17</xm:sqref>
            </x14:sparkline>
            <x14:sparkline>
              <xm:f>'Ex. 3'!D18:J18</xm:f>
              <xm:sqref>L18</xm:sqref>
            </x14:sparkline>
            <x14:sparkline>
              <xm:f>'Ex. 3'!D19:J19</xm:f>
              <xm:sqref>L19</xm:sqref>
            </x14:sparkline>
            <x14:sparkline>
              <xm:f>'Ex. 3'!D20:J20</xm:f>
              <xm:sqref>L20</xm:sqref>
            </x14:sparkline>
            <x14:sparkline>
              <xm:f>'Ex. 3'!D21:J21</xm:f>
              <xm:sqref>L21</xm:sqref>
            </x14:sparkline>
            <x14:sparkline>
              <xm:f>'Ex. 3'!D22:J22</xm:f>
              <xm:sqref>L22</xm:sqref>
            </x14:sparkline>
            <x14:sparkline>
              <xm:f>'Ex. 3'!D23:J23</xm:f>
              <xm:sqref>L23</xm:sqref>
            </x14:sparkline>
            <x14:sparkline>
              <xm:f>'Ex. 3'!D24:J24</xm:f>
              <xm:sqref>L24</xm:sqref>
            </x14:sparkline>
            <x14:sparkline>
              <xm:f>'Ex. 3'!D25:J25</xm:f>
              <xm:sqref>L25</xm:sqref>
            </x14:sparkline>
            <x14:sparkline>
              <xm:f>'Ex. 3'!D26:J26</xm:f>
              <xm:sqref>L26</xm:sqref>
            </x14:sparkline>
            <x14:sparkline>
              <xm:f>'Ex. 3'!D27:J27</xm:f>
              <xm:sqref>L27</xm:sqref>
            </x14:sparkline>
            <x14:sparkline>
              <xm:f>'Ex. 3'!D28:J28</xm:f>
              <xm:sqref>L28</xm:sqref>
            </x14:sparkline>
            <x14:sparkline>
              <xm:f>'Ex. 3'!D29:J29</xm:f>
              <xm:sqref>L29</xm:sqref>
            </x14:sparkline>
            <x14:sparkline>
              <xm:f>'Ex. 3'!D30:J30</xm:f>
              <xm:sqref>L30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5679-73B7-4FB0-90B9-F573623375E8}">
  <dimension ref="A1:H18"/>
  <sheetViews>
    <sheetView workbookViewId="0">
      <selection activeCell="F12" sqref="F12"/>
    </sheetView>
  </sheetViews>
  <sheetFormatPr defaultColWidth="0" defaultRowHeight="15" zeroHeight="1" x14ac:dyDescent="0.25"/>
  <cols>
    <col min="1" max="1" width="4.140625" bestFit="1" customWidth="1"/>
    <col min="2" max="2" width="40.28515625" customWidth="1"/>
    <col min="3" max="3" width="16.140625" bestFit="1" customWidth="1"/>
    <col min="4" max="6" width="13.85546875" customWidth="1"/>
    <col min="7" max="7" width="13.42578125" customWidth="1"/>
    <col min="8" max="8" width="16.42578125" hidden="1" customWidth="1"/>
    <col min="9" max="16384" width="9.140625" hidden="1"/>
  </cols>
  <sheetData>
    <row r="1" spans="1:8" ht="103.5" customHeight="1" x14ac:dyDescent="0.25">
      <c r="A1" s="3"/>
      <c r="B1" s="99" t="s">
        <v>45</v>
      </c>
      <c r="C1" s="99"/>
      <c r="D1" s="99"/>
      <c r="E1" s="99"/>
      <c r="F1" s="99"/>
      <c r="G1" s="3"/>
      <c r="H1" s="3"/>
    </row>
    <row r="2" spans="1:8" ht="18" x14ac:dyDescent="0.25">
      <c r="A2" s="3"/>
      <c r="B2" s="3"/>
      <c r="C2" s="67">
        <v>0.1</v>
      </c>
      <c r="D2" s="3"/>
      <c r="E2" s="3"/>
      <c r="F2" s="3"/>
      <c r="G2" s="3"/>
      <c r="H2" s="3"/>
    </row>
    <row r="3" spans="1:8" ht="18" x14ac:dyDescent="0.25">
      <c r="A3" s="37"/>
      <c r="B3" s="37" t="s">
        <v>50</v>
      </c>
      <c r="C3" s="38">
        <v>0</v>
      </c>
      <c r="D3" s="38">
        <v>1</v>
      </c>
      <c r="E3" s="38">
        <v>2</v>
      </c>
      <c r="F3" s="38">
        <v>3</v>
      </c>
      <c r="G3" s="3"/>
      <c r="H3" s="3"/>
    </row>
    <row r="4" spans="1:8" ht="18" x14ac:dyDescent="0.25">
      <c r="A4" s="39">
        <v>1</v>
      </c>
      <c r="B4" s="40" t="s">
        <v>13</v>
      </c>
      <c r="C4" s="41">
        <v>1000</v>
      </c>
      <c r="D4" s="42"/>
      <c r="E4" s="42"/>
      <c r="F4" s="42"/>
      <c r="G4" s="3"/>
      <c r="H4" s="3"/>
    </row>
    <row r="5" spans="1:8" ht="18" x14ac:dyDescent="0.25">
      <c r="A5" s="39">
        <v>2</v>
      </c>
      <c r="B5" s="40" t="s">
        <v>46</v>
      </c>
      <c r="C5" s="41"/>
      <c r="D5" s="41">
        <v>400</v>
      </c>
      <c r="E5" s="41">
        <v>400</v>
      </c>
      <c r="F5" s="41">
        <v>400</v>
      </c>
      <c r="G5" s="3"/>
      <c r="H5" s="3"/>
    </row>
    <row r="6" spans="1:8" ht="18" x14ac:dyDescent="0.25">
      <c r="A6" s="39">
        <v>3</v>
      </c>
      <c r="B6" s="40" t="s">
        <v>47</v>
      </c>
      <c r="C6" s="41"/>
      <c r="D6" s="68">
        <f>1/POWER(1+$C$2,D3)</f>
        <v>0.90909090909090906</v>
      </c>
      <c r="E6" s="68">
        <f t="shared" ref="E6:F6" si="0">1/POWER(1+$C$2,E3)</f>
        <v>0.82644628099173545</v>
      </c>
      <c r="F6" s="68">
        <f t="shared" si="0"/>
        <v>0.75131480090157754</v>
      </c>
      <c r="G6" s="3"/>
      <c r="H6" s="3"/>
    </row>
    <row r="7" spans="1:8" ht="18" x14ac:dyDescent="0.25">
      <c r="A7" s="39">
        <v>4</v>
      </c>
      <c r="B7" s="40" t="s">
        <v>48</v>
      </c>
      <c r="C7" s="41"/>
      <c r="D7" s="41">
        <f>D5*D6</f>
        <v>363.63636363636363</v>
      </c>
      <c r="E7" s="41">
        <f t="shared" ref="E7:F7" si="1">E5*E6</f>
        <v>330.57851239669418</v>
      </c>
      <c r="F7" s="41">
        <f t="shared" si="1"/>
        <v>300.52592036063101</v>
      </c>
      <c r="G7" s="3"/>
      <c r="H7" s="3"/>
    </row>
    <row r="8" spans="1:8" ht="18" x14ac:dyDescent="0.25">
      <c r="A8" s="39">
        <v>5</v>
      </c>
      <c r="B8" s="43" t="s">
        <v>49</v>
      </c>
      <c r="C8" s="44">
        <f>C4</f>
        <v>1000</v>
      </c>
      <c r="D8" s="69">
        <v>0</v>
      </c>
      <c r="E8" s="44">
        <v>0</v>
      </c>
      <c r="F8" s="44">
        <v>0</v>
      </c>
      <c r="G8" s="3"/>
      <c r="H8" s="3"/>
    </row>
    <row r="9" spans="1:8" ht="18" x14ac:dyDescent="0.25">
      <c r="B9" s="32" t="s">
        <v>1</v>
      </c>
      <c r="C9" s="33">
        <f>SUM(D7:F7)-C8</f>
        <v>-5.2592036063110754</v>
      </c>
      <c r="G9" s="3"/>
      <c r="H9" s="3"/>
    </row>
    <row r="10" spans="1:8" ht="18" x14ac:dyDescent="0.25">
      <c r="G10" s="3"/>
      <c r="H10" s="3"/>
    </row>
    <row r="11" spans="1:8" x14ac:dyDescent="0.25"/>
    <row r="12" spans="1:8" ht="15.75" x14ac:dyDescent="0.25">
      <c r="A12" s="37"/>
      <c r="B12" s="37" t="s">
        <v>51</v>
      </c>
      <c r="C12" s="38"/>
    </row>
    <row r="13" spans="1:8" ht="15.75" x14ac:dyDescent="0.25">
      <c r="A13" s="39">
        <v>1</v>
      </c>
      <c r="B13" s="40" t="s">
        <v>52</v>
      </c>
      <c r="C13" s="70">
        <f>((1-(1+C2)^(-F3))/C2)</f>
        <v>2.4868519909842246</v>
      </c>
    </row>
    <row r="14" spans="1:8" ht="15.75" x14ac:dyDescent="0.25">
      <c r="A14" s="39">
        <v>2</v>
      </c>
      <c r="B14" s="40" t="s">
        <v>54</v>
      </c>
      <c r="C14" s="41">
        <f>C13*E5</f>
        <v>994.74079639368983</v>
      </c>
    </row>
    <row r="15" spans="1:8" ht="15.75" x14ac:dyDescent="0.25">
      <c r="A15" s="39">
        <v>3</v>
      </c>
      <c r="B15" s="40" t="s">
        <v>53</v>
      </c>
      <c r="C15" s="41">
        <v>1000</v>
      </c>
    </row>
    <row r="16" spans="1:8" x14ac:dyDescent="0.25">
      <c r="B16" s="32" t="s">
        <v>1</v>
      </c>
      <c r="C16" s="33">
        <f>D5*C13-C15</f>
        <v>-5.2592036063101659</v>
      </c>
    </row>
    <row r="17" x14ac:dyDescent="0.25"/>
    <row r="18" x14ac:dyDescent="0.25"/>
  </sheetData>
  <mergeCells count="1"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4D27-29C0-4393-9814-34684930301F}">
  <dimension ref="A1:M16"/>
  <sheetViews>
    <sheetView workbookViewId="0">
      <selection activeCell="H5" sqref="H5:H6"/>
    </sheetView>
  </sheetViews>
  <sheetFormatPr defaultColWidth="0" defaultRowHeight="15" zeroHeight="1" x14ac:dyDescent="0.25"/>
  <cols>
    <col min="1" max="1" width="4.140625" bestFit="1" customWidth="1"/>
    <col min="2" max="2" width="40.28515625" customWidth="1"/>
    <col min="3" max="7" width="13.28515625" customWidth="1"/>
    <col min="8" max="8" width="15.42578125" customWidth="1"/>
    <col min="9" max="9" width="10.7109375" customWidth="1"/>
    <col min="10" max="13" width="9.140625" customWidth="1"/>
    <col min="14" max="16384" width="9.140625" hidden="1"/>
  </cols>
  <sheetData>
    <row r="1" spans="1:11" s="71" customFormat="1" ht="147.75" customHeight="1" x14ac:dyDescent="0.25">
      <c r="A1" s="99" t="s">
        <v>55</v>
      </c>
      <c r="B1" s="99"/>
      <c r="C1" s="99"/>
      <c r="D1" s="99"/>
      <c r="E1" s="99"/>
      <c r="F1" s="99"/>
      <c r="G1" s="99"/>
      <c r="H1" s="99"/>
      <c r="I1" s="99"/>
    </row>
    <row r="2" spans="1:11" x14ac:dyDescent="0.25">
      <c r="B2" s="72">
        <v>0.1</v>
      </c>
    </row>
    <row r="3" spans="1:11" ht="15.75" x14ac:dyDescent="0.25">
      <c r="A3" s="37"/>
      <c r="B3" s="37"/>
      <c r="C3" s="38">
        <v>0</v>
      </c>
      <c r="D3" s="38">
        <v>1</v>
      </c>
      <c r="E3" s="38">
        <v>2</v>
      </c>
      <c r="F3" s="38">
        <v>3</v>
      </c>
      <c r="G3" s="38">
        <v>4</v>
      </c>
    </row>
    <row r="4" spans="1:11" ht="15.75" x14ac:dyDescent="0.25">
      <c r="A4" s="39">
        <v>1</v>
      </c>
      <c r="B4" s="40" t="s">
        <v>13</v>
      </c>
      <c r="C4" s="41">
        <v>-1000</v>
      </c>
      <c r="D4" s="42"/>
      <c r="E4" s="42"/>
      <c r="F4" s="42"/>
      <c r="G4" s="42"/>
    </row>
    <row r="5" spans="1:11" ht="15.75" x14ac:dyDescent="0.25">
      <c r="A5" s="39">
        <v>2</v>
      </c>
      <c r="B5" s="40" t="s">
        <v>46</v>
      </c>
      <c r="C5" s="41">
        <v>-1000</v>
      </c>
      <c r="D5" s="41">
        <v>125</v>
      </c>
      <c r="E5" s="41">
        <v>250</v>
      </c>
      <c r="F5" s="41">
        <v>375</v>
      </c>
      <c r="G5" s="41">
        <v>500</v>
      </c>
      <c r="H5" s="91"/>
    </row>
    <row r="6" spans="1:11" ht="15.75" x14ac:dyDescent="0.25">
      <c r="A6" s="39">
        <v>3</v>
      </c>
      <c r="B6" s="40" t="s">
        <v>56</v>
      </c>
      <c r="C6" s="41"/>
      <c r="D6" s="68">
        <f>1/(1+$B$2)^D3</f>
        <v>0.90909090909090906</v>
      </c>
      <c r="E6" s="68">
        <f t="shared" ref="E6:G6" si="0">1/(1+$B$2)^E3</f>
        <v>0.82644628099173545</v>
      </c>
      <c r="F6" s="68">
        <f t="shared" si="0"/>
        <v>0.75131480090157754</v>
      </c>
      <c r="G6" s="68">
        <f t="shared" si="0"/>
        <v>0.68301345536507052</v>
      </c>
      <c r="H6" s="91"/>
    </row>
    <row r="7" spans="1:11" ht="15.75" x14ac:dyDescent="0.25">
      <c r="A7" s="39">
        <v>4</v>
      </c>
      <c r="B7" s="40" t="s">
        <v>48</v>
      </c>
      <c r="C7" s="41">
        <v>-1000</v>
      </c>
      <c r="D7" s="41">
        <f>D5*D6</f>
        <v>113.63636363636363</v>
      </c>
      <c r="E7" s="41">
        <f t="shared" ref="E7:F7" si="1">E5*E6</f>
        <v>206.61157024793386</v>
      </c>
      <c r="F7" s="41">
        <f t="shared" si="1"/>
        <v>281.74305033809156</v>
      </c>
      <c r="G7" s="41">
        <f t="shared" ref="G7" si="2">G5*G6</f>
        <v>341.50672768253526</v>
      </c>
      <c r="I7" s="91"/>
    </row>
    <row r="8" spans="1:11" ht="16.5" thickBot="1" x14ac:dyDescent="0.3">
      <c r="A8" s="73">
        <v>5</v>
      </c>
      <c r="B8" s="74"/>
      <c r="C8" s="75"/>
      <c r="D8" s="76"/>
      <c r="E8" s="75"/>
      <c r="F8" s="75"/>
      <c r="G8" s="75"/>
      <c r="H8" s="77" t="s">
        <v>57</v>
      </c>
      <c r="I8" s="78">
        <f>SUM(C7:G7)</f>
        <v>-56.502288095075698</v>
      </c>
    </row>
    <row r="9" spans="1:11" ht="15.75" x14ac:dyDescent="0.25">
      <c r="A9" s="39">
        <v>6</v>
      </c>
      <c r="B9" s="79" t="s">
        <v>58</v>
      </c>
      <c r="C9" s="41">
        <v>600</v>
      </c>
      <c r="D9" s="41"/>
      <c r="E9" s="41"/>
      <c r="F9" s="41"/>
      <c r="G9" s="41"/>
    </row>
    <row r="10" spans="1:11" ht="15.75" x14ac:dyDescent="0.25">
      <c r="A10" s="39">
        <v>7</v>
      </c>
      <c r="B10" s="79" t="s">
        <v>59</v>
      </c>
      <c r="C10" s="81">
        <v>0.08</v>
      </c>
      <c r="D10" s="41"/>
      <c r="E10" s="41"/>
      <c r="F10" s="41"/>
      <c r="G10" s="41"/>
    </row>
    <row r="11" spans="1:11" ht="16.5" thickBot="1" x14ac:dyDescent="0.3">
      <c r="A11" s="39">
        <v>8</v>
      </c>
      <c r="B11" s="79" t="s">
        <v>60</v>
      </c>
      <c r="C11" s="81">
        <v>0.4</v>
      </c>
      <c r="D11" s="68"/>
      <c r="E11" s="68"/>
      <c r="F11" s="68"/>
      <c r="G11" s="68"/>
      <c r="J11" s="77" t="s">
        <v>64</v>
      </c>
      <c r="K11" s="78">
        <f>I8+I14</f>
        <v>7.0905472337754816</v>
      </c>
    </row>
    <row r="12" spans="1:11" ht="15.75" x14ac:dyDescent="0.25">
      <c r="A12" s="39">
        <v>9</v>
      </c>
      <c r="B12" s="79" t="s">
        <v>61</v>
      </c>
      <c r="C12" s="82"/>
      <c r="D12" s="82">
        <f>$C$11*$C$10*$C$9</f>
        <v>19.2</v>
      </c>
      <c r="E12" s="82">
        <f t="shared" ref="E12:G12" si="3">$C$11*$C$10*$C$9</f>
        <v>19.2</v>
      </c>
      <c r="F12" s="82">
        <f t="shared" si="3"/>
        <v>19.2</v>
      </c>
      <c r="G12" s="82">
        <f t="shared" si="3"/>
        <v>19.2</v>
      </c>
    </row>
    <row r="13" spans="1:11" ht="15.75" x14ac:dyDescent="0.25">
      <c r="A13" s="39">
        <v>10</v>
      </c>
      <c r="B13" s="79" t="s">
        <v>62</v>
      </c>
      <c r="C13" s="82"/>
      <c r="D13" s="82">
        <f>1/(1.08^D3)</f>
        <v>0.92592592592592582</v>
      </c>
      <c r="E13" s="82">
        <f t="shared" ref="E13:G13" si="4">1/(1.08^E3)</f>
        <v>0.85733882030178321</v>
      </c>
      <c r="F13" s="82">
        <f t="shared" si="4"/>
        <v>0.79383224102016958</v>
      </c>
      <c r="G13" s="82">
        <f t="shared" si="4"/>
        <v>0.73502985279645328</v>
      </c>
    </row>
    <row r="14" spans="1:11" ht="16.5" thickBot="1" x14ac:dyDescent="0.3">
      <c r="A14" s="73">
        <v>11</v>
      </c>
      <c r="B14" s="80" t="s">
        <v>63</v>
      </c>
      <c r="C14" s="82"/>
      <c r="D14" s="82">
        <f>D12*D13</f>
        <v>17.777777777777775</v>
      </c>
      <c r="E14" s="82">
        <f t="shared" ref="E14:G14" si="5">E12*E13</f>
        <v>16.460905349794238</v>
      </c>
      <c r="F14" s="82">
        <f t="shared" si="5"/>
        <v>15.241579027587255</v>
      </c>
      <c r="G14" s="82">
        <f t="shared" si="5"/>
        <v>14.112573173691903</v>
      </c>
      <c r="H14" s="77" t="s">
        <v>39</v>
      </c>
      <c r="I14" s="78">
        <f>SUM(D14:G14)</f>
        <v>63.59283532885118</v>
      </c>
    </row>
    <row r="15" spans="1:11" x14ac:dyDescent="0.25"/>
    <row r="16" spans="1:11" x14ac:dyDescent="0.25"/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9959-136C-4DDF-906A-FFEED374E33C}">
  <dimension ref="A1:K15"/>
  <sheetViews>
    <sheetView topLeftCell="A2" workbookViewId="0">
      <selection activeCell="D11" sqref="D11"/>
    </sheetView>
  </sheetViews>
  <sheetFormatPr defaultColWidth="0" defaultRowHeight="15" zeroHeight="1" x14ac:dyDescent="0.25"/>
  <cols>
    <col min="1" max="1" width="26.140625" customWidth="1"/>
    <col min="2" max="11" width="9.140625" customWidth="1"/>
    <col min="12" max="16384" width="9.140625" hidden="1"/>
  </cols>
  <sheetData>
    <row r="1" spans="1:10" s="71" customFormat="1" ht="84.75" customHeight="1" x14ac:dyDescent="0.25">
      <c r="A1" s="99" t="s">
        <v>73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25"/>
    <row r="3" spans="1:10" x14ac:dyDescent="0.25">
      <c r="A3" s="83" t="s">
        <v>66</v>
      </c>
      <c r="B3" s="84">
        <v>0</v>
      </c>
      <c r="C3" s="84">
        <v>1</v>
      </c>
      <c r="D3" s="84">
        <v>2</v>
      </c>
      <c r="E3" s="84">
        <v>3</v>
      </c>
      <c r="F3" s="84">
        <v>4</v>
      </c>
      <c r="G3" s="84">
        <v>5</v>
      </c>
      <c r="H3" s="85"/>
      <c r="I3" s="85"/>
    </row>
    <row r="4" spans="1:10" x14ac:dyDescent="0.25">
      <c r="A4" s="86" t="s">
        <v>13</v>
      </c>
      <c r="B4" s="87">
        <v>4.2</v>
      </c>
      <c r="C4" s="87"/>
      <c r="D4" s="87"/>
      <c r="E4" s="87"/>
      <c r="F4" s="87"/>
      <c r="G4" s="87"/>
      <c r="H4" s="85"/>
      <c r="I4" s="85"/>
    </row>
    <row r="5" spans="1:10" x14ac:dyDescent="0.25">
      <c r="A5" s="86" t="s">
        <v>46</v>
      </c>
      <c r="B5" s="87"/>
      <c r="C5" s="87">
        <v>1.2</v>
      </c>
      <c r="D5" s="87">
        <v>1.2</v>
      </c>
      <c r="E5" s="87">
        <v>1.2</v>
      </c>
      <c r="F5" s="87">
        <v>1.2</v>
      </c>
      <c r="G5" s="88">
        <v>1.2</v>
      </c>
      <c r="H5" s="85"/>
      <c r="I5" s="85"/>
    </row>
    <row r="6" spans="1:10" x14ac:dyDescent="0.25">
      <c r="A6" s="86" t="s">
        <v>67</v>
      </c>
      <c r="B6" s="87"/>
      <c r="C6" s="87">
        <f>1/((1+0.12)^C3)</f>
        <v>0.89285714285714279</v>
      </c>
      <c r="D6" s="87">
        <f t="shared" ref="D6:G6" si="0">1/((1+0.12)^D3)</f>
        <v>0.79719387755102034</v>
      </c>
      <c r="E6" s="87">
        <f t="shared" si="0"/>
        <v>0.71178024781341087</v>
      </c>
      <c r="F6" s="87">
        <f t="shared" si="0"/>
        <v>0.63551807840483121</v>
      </c>
      <c r="G6" s="87">
        <f t="shared" si="0"/>
        <v>0.56742685571859919</v>
      </c>
      <c r="H6" s="86" t="s">
        <v>74</v>
      </c>
      <c r="I6" s="86">
        <f>SUM(C6:G6)</f>
        <v>3.6047762023450045</v>
      </c>
    </row>
    <row r="7" spans="1:10" x14ac:dyDescent="0.25">
      <c r="A7" s="89" t="s">
        <v>68</v>
      </c>
      <c r="B7" s="89">
        <f>(1-POWER(1.12,-5))/0.12</f>
        <v>3.6047762023450067</v>
      </c>
      <c r="C7" s="85"/>
      <c r="D7" s="85"/>
      <c r="E7" s="85"/>
      <c r="F7" s="85"/>
      <c r="G7" s="85"/>
      <c r="H7" s="85"/>
      <c r="I7" s="85"/>
    </row>
    <row r="8" spans="1:10" x14ac:dyDescent="0.25">
      <c r="A8" s="89" t="s">
        <v>1</v>
      </c>
      <c r="B8" s="89">
        <f>C5*B7-B4</f>
        <v>0.12573144281400772</v>
      </c>
      <c r="C8" s="85"/>
      <c r="D8" s="85"/>
      <c r="E8" s="85"/>
      <c r="F8" s="85"/>
      <c r="G8" s="85"/>
      <c r="H8" s="85"/>
      <c r="I8" s="85"/>
    </row>
    <row r="9" spans="1:10" x14ac:dyDescent="0.25">
      <c r="A9" s="86" t="s">
        <v>69</v>
      </c>
      <c r="B9" s="87">
        <v>0.05</v>
      </c>
      <c r="C9" s="85"/>
      <c r="D9" s="85"/>
      <c r="E9" s="85"/>
      <c r="F9" s="85"/>
      <c r="G9" s="85"/>
      <c r="H9" s="85"/>
      <c r="I9" s="85"/>
    </row>
    <row r="10" spans="1:10" x14ac:dyDescent="0.25">
      <c r="A10" s="86" t="s">
        <v>70</v>
      </c>
      <c r="B10" s="87">
        <f>B4</f>
        <v>4.2</v>
      </c>
      <c r="C10" s="85"/>
      <c r="D10" s="85"/>
      <c r="E10" s="85"/>
      <c r="F10" s="85"/>
      <c r="G10" s="85"/>
      <c r="H10" s="85"/>
      <c r="I10" s="85"/>
    </row>
    <row r="11" spans="1:10" x14ac:dyDescent="0.25">
      <c r="A11" s="86" t="s">
        <v>71</v>
      </c>
      <c r="B11" s="87">
        <f>B10/(1-B9)</f>
        <v>4.4210526315789478</v>
      </c>
      <c r="C11" s="85"/>
      <c r="D11" s="85"/>
      <c r="E11" s="85"/>
      <c r="F11" s="85"/>
      <c r="G11" s="85"/>
      <c r="H11" s="85"/>
      <c r="I11" s="85"/>
    </row>
    <row r="12" spans="1:10" x14ac:dyDescent="0.25">
      <c r="A12" s="89" t="s">
        <v>72</v>
      </c>
      <c r="B12" s="90">
        <f>B11-B10</f>
        <v>0.22105263157894761</v>
      </c>
      <c r="C12" s="85"/>
      <c r="D12" s="85"/>
      <c r="E12" s="85"/>
      <c r="F12" s="85"/>
      <c r="G12" s="85"/>
      <c r="H12" s="85"/>
      <c r="I12" s="85"/>
    </row>
    <row r="13" spans="1:10" x14ac:dyDescent="0.25">
      <c r="A13" s="89" t="s">
        <v>65</v>
      </c>
      <c r="B13" s="89">
        <f>B8-B12</f>
        <v>-9.532118876493989E-2</v>
      </c>
      <c r="C13" s="85"/>
      <c r="D13" s="85"/>
      <c r="E13" s="85"/>
      <c r="F13" s="85"/>
      <c r="G13" s="85"/>
      <c r="H13" s="85"/>
      <c r="I13" s="85"/>
    </row>
    <row r="14" spans="1:10" x14ac:dyDescent="0.25"/>
    <row r="15" spans="1:10" x14ac:dyDescent="0.25"/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Ex. 1</vt:lpstr>
      <vt:lpstr>Ex. 2</vt:lpstr>
      <vt:lpstr>Ex. 2a) 2b)</vt:lpstr>
      <vt:lpstr>Ex. 3</vt:lpstr>
      <vt:lpstr>Ex. 4</vt:lpstr>
      <vt:lpstr>Ex. 5</vt:lpstr>
      <vt:lpstr>Ex.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NPV &amp; ANPV</dc:title>
  <dc:creator>Dr. Leos Safar, MSc., MBA</dc:creator>
  <cp:lastModifiedBy>Leoš Šafár</cp:lastModifiedBy>
  <cp:lastPrinted>2019-09-18T09:24:26Z</cp:lastPrinted>
  <dcterms:created xsi:type="dcterms:W3CDTF">2018-09-28T08:36:03Z</dcterms:created>
  <dcterms:modified xsi:type="dcterms:W3CDTF">2023-03-06T11:36:34Z</dcterms:modified>
</cp:coreProperties>
</file>