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tukesk-my.sharepoint.com/personal/leos_safar_tuke_sk/Documents/2022_2023/Oceňovanie Investičných zámerov/5T_Priem. výn. &amp; Doba návratnosti/"/>
    </mc:Choice>
  </mc:AlternateContent>
  <xr:revisionPtr revIDLastSave="39" documentId="8_{23931195-2071-48A7-8C70-8C4C794BC630}" xr6:coauthVersionLast="47" xr6:coauthVersionMax="47" xr10:uidLastSave="{C27F7BA3-6221-4759-BCDD-F73B7F97EB0A}"/>
  <bookViews>
    <workbookView xWindow="-120" yWindow="-120" windowWidth="29040" windowHeight="15720" activeTab="2" xr2:uid="{00000000-000D-0000-FFFF-FFFF00000000}"/>
  </bookViews>
  <sheets>
    <sheet name="Ex. 1" sheetId="2" r:id="rId1"/>
    <sheet name="Ex. 2" sheetId="1" r:id="rId2"/>
    <sheet name="Ex. 3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" l="1"/>
  <c r="B41" i="1"/>
  <c r="B40" i="1"/>
  <c r="B39" i="1"/>
  <c r="B38" i="1"/>
  <c r="B37" i="1"/>
  <c r="B30" i="1"/>
  <c r="B29" i="1"/>
  <c r="E21" i="1"/>
  <c r="B16" i="1"/>
  <c r="B15" i="1"/>
  <c r="B14" i="1"/>
  <c r="D7" i="1"/>
  <c r="C11" i="5"/>
  <c r="C7" i="5"/>
  <c r="C9" i="5"/>
  <c r="E22" i="1" l="1"/>
  <c r="E23" i="1"/>
  <c r="E24" i="1"/>
  <c r="E25" i="1"/>
  <c r="E26" i="1"/>
  <c r="E8" i="1"/>
  <c r="E9" i="1"/>
  <c r="E10" i="1"/>
  <c r="E11" i="1"/>
  <c r="E12" i="1"/>
  <c r="E7" i="1"/>
  <c r="B5" i="2" l="1"/>
  <c r="B16" i="2" l="1"/>
  <c r="B15" i="2"/>
  <c r="B29" i="2" l="1"/>
  <c r="B28" i="2"/>
  <c r="C8" i="2"/>
  <c r="C10" i="2"/>
  <c r="D10" i="2" s="1"/>
  <c r="C42" i="1"/>
  <c r="C41" i="1"/>
  <c r="C40" i="1"/>
  <c r="C39" i="1"/>
  <c r="C38" i="1"/>
  <c r="C37" i="1"/>
  <c r="C43" i="1" l="1"/>
  <c r="B45" i="1" s="1"/>
  <c r="D8" i="2"/>
  <c r="E8" i="2" s="1"/>
  <c r="E9" i="2" s="1"/>
  <c r="C11" i="2"/>
  <c r="D11" i="2" s="1"/>
  <c r="C9" i="2"/>
  <c r="D9" i="2" s="1"/>
  <c r="C12" i="2"/>
  <c r="D12" i="2" s="1"/>
  <c r="C21" i="2"/>
  <c r="D21" i="2" s="1"/>
  <c r="C22" i="2"/>
  <c r="D22" i="2" s="1"/>
  <c r="E22" i="2" s="1"/>
  <c r="C23" i="2"/>
  <c r="D23" i="2" s="1"/>
  <c r="E23" i="2" s="1"/>
  <c r="C24" i="2"/>
  <c r="D24" i="2" s="1"/>
  <c r="E24" i="2" s="1"/>
  <c r="C25" i="2"/>
  <c r="D25" i="2" s="1"/>
  <c r="E25" i="2" s="1"/>
  <c r="D23" i="1"/>
  <c r="G23" i="1" s="1"/>
  <c r="H23" i="1" s="1"/>
  <c r="D26" i="1"/>
  <c r="G26" i="1" s="1"/>
  <c r="H26" i="1" s="1"/>
  <c r="D25" i="1"/>
  <c r="G25" i="1" s="1"/>
  <c r="H25" i="1" s="1"/>
  <c r="D24" i="1"/>
  <c r="G24" i="1" s="1"/>
  <c r="H24" i="1" s="1"/>
  <c r="D22" i="1"/>
  <c r="G22" i="1" s="1"/>
  <c r="H22" i="1" s="1"/>
  <c r="D21" i="1"/>
  <c r="G21" i="1" s="1"/>
  <c r="B4" i="1"/>
  <c r="F10" i="1" s="1"/>
  <c r="D10" i="1" s="1"/>
  <c r="H21" i="1" l="1"/>
  <c r="B48" i="1" s="1"/>
  <c r="C33" i="1"/>
  <c r="E21" i="2"/>
  <c r="F21" i="2" s="1"/>
  <c r="F22" i="2" s="1"/>
  <c r="F23" i="2" s="1"/>
  <c r="F24" i="2" s="1"/>
  <c r="F25" i="2" s="1"/>
  <c r="E10" i="2"/>
  <c r="G10" i="1"/>
  <c r="F9" i="1"/>
  <c r="D9" i="1" s="1"/>
  <c r="G9" i="1" s="1"/>
  <c r="F11" i="1"/>
  <c r="D11" i="1" s="1"/>
  <c r="G11" i="1" s="1"/>
  <c r="F7" i="1"/>
  <c r="F12" i="1"/>
  <c r="D12" i="1" s="1"/>
  <c r="G12" i="1" s="1"/>
  <c r="F8" i="1"/>
  <c r="D8" i="1" s="1"/>
  <c r="G8" i="1" s="1"/>
  <c r="I21" i="1" l="1"/>
  <c r="I22" i="1" s="1"/>
  <c r="I23" i="1" s="1"/>
  <c r="I24" i="1" s="1"/>
  <c r="I25" i="1" s="1"/>
  <c r="I26" i="1" s="1"/>
  <c r="B33" i="1"/>
  <c r="G7" i="1"/>
  <c r="H7" i="1" s="1"/>
  <c r="H8" i="1" s="1"/>
  <c r="H9" i="1" s="1"/>
  <c r="E11" i="2"/>
  <c r="E12" i="2" s="1"/>
  <c r="B27" i="2"/>
  <c r="B14" i="2" l="1"/>
  <c r="H10" i="1"/>
  <c r="H11" i="1" s="1"/>
  <c r="H12" i="1" s="1"/>
  <c r="B28" i="1"/>
</calcChain>
</file>

<file path=xl/sharedStrings.xml><?xml version="1.0" encoding="utf-8"?>
<sst xmlns="http://schemas.openxmlformats.org/spreadsheetml/2006/main" count="74" uniqueCount="49">
  <si>
    <t xml:space="preserve"> </t>
  </si>
  <si>
    <t>NPV</t>
  </si>
  <si>
    <t>a)</t>
  </si>
  <si>
    <t>b)</t>
  </si>
  <si>
    <t>c)</t>
  </si>
  <si>
    <t>d)</t>
  </si>
  <si>
    <t>TOTAL</t>
  </si>
  <si>
    <t>MIRR</t>
  </si>
  <si>
    <t>e)</t>
  </si>
  <si>
    <t>PI</t>
  </si>
  <si>
    <t>Payback period</t>
  </si>
  <si>
    <t>Initial investment</t>
  </si>
  <si>
    <t>Operating time</t>
  </si>
  <si>
    <t>Depreciation (lin)</t>
  </si>
  <si>
    <t>Year</t>
  </si>
  <si>
    <t>Profit after tax</t>
  </si>
  <si>
    <t>Depreciation</t>
  </si>
  <si>
    <t>Net Cash Flow</t>
  </si>
  <si>
    <t>Cumulative Cash Flow</t>
  </si>
  <si>
    <t>Payback in years</t>
  </si>
  <si>
    <t>Discounted Cash Flow</t>
  </si>
  <si>
    <t>3 years</t>
  </si>
  <si>
    <t>1 month</t>
  </si>
  <si>
    <t>2-3 days</t>
  </si>
  <si>
    <t>8 months</t>
  </si>
  <si>
    <t>27 days</t>
  </si>
  <si>
    <t>Discounted payback period</t>
  </si>
  <si>
    <t>A company is considering a new project with initial investment of € 1 million and 5-year operating time.  The project is expected to generate annual net earnings (profit after TAX), always at the end of the year, as follows:
1.Year € 0,
2.Year € 120 000,
3.Year € 240 000,
4.Year € 240 000,
5.Year € 180 000.
Assuming the straight line depreciation method and required rate of return at 10%, compute :
	a) Payback Period ( years, months, days)
	b) Discounted Payback Period (years, months, days)</t>
  </si>
  <si>
    <t>Sales</t>
  </si>
  <si>
    <t>Operating costs</t>
  </si>
  <si>
    <t>Earnings PRETAX</t>
  </si>
  <si>
    <t>Earnings after TAX</t>
  </si>
  <si>
    <t>Net cash flow</t>
  </si>
  <si>
    <t>Cummulative Net CF</t>
  </si>
  <si>
    <t>5 months</t>
  </si>
  <si>
    <t>Discounted Net cash flow</t>
  </si>
  <si>
    <t>4 years</t>
  </si>
  <si>
    <t>Compound factor</t>
  </si>
  <si>
    <t>FV Net CF</t>
  </si>
  <si>
    <t>CapEx</t>
  </si>
  <si>
    <t>CF</t>
  </si>
  <si>
    <t>RRR</t>
  </si>
  <si>
    <t>ARR</t>
  </si>
  <si>
    <t>ROI</t>
  </si>
  <si>
    <t>Calculate the ARR &amp; ROI on next project:</t>
  </si>
  <si>
    <t>6 months</t>
  </si>
  <si>
    <t>4 days</t>
  </si>
  <si>
    <t>25 days</t>
  </si>
  <si>
    <r>
      <t xml:space="preserve">The project requires an initial outlay of € 840 thousand.  Expected incremental sales generated by the project over a period of 6 years, always at the end of the year, are given below:
1.Year €250 thousand / 2.Year € 275 thousand / 3.Year € 380 thousand / 4.Year € 387 thousand / 5.Year € 325 thousand / 6.Year € 315 thousand 
Assuming the required rate of return to be 10 % , TAX rate at 20 %, annual operating costs of € 50 thousand(without depreciation), and straight line depreciation method.
Calculate:
</t>
    </r>
    <r>
      <rPr>
        <b/>
        <sz val="10"/>
        <color theme="1"/>
        <rFont val="Century Schoolbook"/>
        <family val="1"/>
        <charset val="238"/>
      </rPr>
      <t>a)Payback period,
b)Discounted payback period, 
c)NPV
d)MIRR (using the refinancing rate @4%)
e)Profitability index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</si>
</sst>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.000"/>
    <numFmt numFmtId="166" formatCode="_-* #,##0\ _€_-;\-* #,##0\ _€_-;_-* &quot;-&quot;??\ _€_-;_-@_-"/>
    <numFmt numFmtId="167" formatCode="_-* #,##0\ &quot;€&quot;_-;\-* #,##0\ &quot;€&quot;_-;_-* &quot;-&quot;??\ &quot;€&quot;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entury Schoolbook"/>
      <family val="1"/>
      <charset val="238"/>
    </font>
    <font>
      <b/>
      <sz val="11"/>
      <color theme="1"/>
      <name val="Century Schoolbook"/>
      <family val="1"/>
      <charset val="238"/>
    </font>
    <font>
      <b/>
      <sz val="10"/>
      <color theme="1"/>
      <name val="Century Schoolbook"/>
      <family val="1"/>
      <charset val="238"/>
    </font>
    <font>
      <sz val="10"/>
      <color theme="1"/>
      <name val="Century Schoolbook"/>
      <family val="1"/>
      <charset val="238"/>
    </font>
    <font>
      <b/>
      <sz val="10"/>
      <color rgb="FF000000"/>
      <name val="Century Schoolbook"/>
      <family val="1"/>
      <charset val="238"/>
    </font>
    <font>
      <b/>
      <i/>
      <sz val="10"/>
      <color theme="1"/>
      <name val="Century Schoolbook"/>
      <family val="1"/>
      <charset val="238"/>
    </font>
    <font>
      <b/>
      <i/>
      <sz val="10"/>
      <color rgb="FF000000"/>
      <name val="Century Schoolbook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0" fontId="5" fillId="0" borderId="0" xfId="0" applyFont="1"/>
    <xf numFmtId="166" fontId="5" fillId="0" borderId="1" xfId="1" applyNumberFormat="1" applyFont="1" applyBorder="1"/>
    <xf numFmtId="166" fontId="5" fillId="0" borderId="1" xfId="1" applyNumberFormat="1" applyFont="1" applyFill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166" fontId="5" fillId="0" borderId="0" xfId="1" applyNumberFormat="1" applyFont="1" applyBorder="1"/>
    <xf numFmtId="166" fontId="4" fillId="0" borderId="1" xfId="1" applyNumberFormat="1" applyFont="1" applyFill="1" applyBorder="1"/>
    <xf numFmtId="166" fontId="4" fillId="2" borderId="1" xfId="1" applyNumberFormat="1" applyFont="1" applyFill="1" applyBorder="1"/>
    <xf numFmtId="166" fontId="5" fillId="0" borderId="4" xfId="1" applyNumberFormat="1" applyFont="1" applyBorder="1"/>
    <xf numFmtId="0" fontId="4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horizontal="center"/>
    </xf>
    <xf numFmtId="0" fontId="4" fillId="3" borderId="5" xfId="0" applyFont="1" applyFill="1" applyBorder="1" applyAlignment="1">
      <alignment wrapText="1"/>
    </xf>
    <xf numFmtId="0" fontId="6" fillId="0" borderId="2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/>
    </xf>
    <xf numFmtId="2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/>
    </xf>
    <xf numFmtId="2" fontId="5" fillId="0" borderId="0" xfId="0" applyNumberFormat="1" applyFont="1" applyAlignment="1">
      <alignment horizontal="center"/>
    </xf>
    <xf numFmtId="0" fontId="5" fillId="0" borderId="3" xfId="0" applyFont="1" applyBorder="1"/>
    <xf numFmtId="164" fontId="5" fillId="0" borderId="1" xfId="1" applyFont="1" applyBorder="1" applyAlignment="1"/>
    <xf numFmtId="164" fontId="5" fillId="0" borderId="0" xfId="1" applyFont="1" applyAlignment="1"/>
    <xf numFmtId="0" fontId="4" fillId="3" borderId="1" xfId="0" applyFont="1" applyFill="1" applyBorder="1"/>
    <xf numFmtId="0" fontId="7" fillId="3" borderId="1" xfId="0" applyFont="1" applyFill="1" applyBorder="1" applyAlignment="1">
      <alignment horizontal="center"/>
    </xf>
    <xf numFmtId="1" fontId="4" fillId="3" borderId="1" xfId="0" applyNumberFormat="1" applyFont="1" applyFill="1" applyBorder="1" applyAlignment="1">
      <alignment horizontal="center"/>
    </xf>
    <xf numFmtId="1" fontId="7" fillId="3" borderId="1" xfId="0" applyNumberFormat="1" applyFont="1" applyFill="1" applyBorder="1" applyAlignment="1">
      <alignment horizontal="center"/>
    </xf>
    <xf numFmtId="164" fontId="4" fillId="3" borderId="1" xfId="1" applyFont="1" applyFill="1" applyBorder="1" applyAlignment="1"/>
    <xf numFmtId="0" fontId="4" fillId="3" borderId="1" xfId="0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164" fontId="5" fillId="0" borderId="1" xfId="1" applyFont="1" applyFill="1" applyBorder="1" applyAlignment="1"/>
    <xf numFmtId="164" fontId="4" fillId="0" borderId="1" xfId="1" applyFont="1" applyFill="1" applyBorder="1" applyAlignment="1"/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0" xfId="1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8" fontId="5" fillId="0" borderId="0" xfId="0" applyNumberFormat="1" applyFont="1"/>
    <xf numFmtId="0" fontId="5" fillId="0" borderId="1" xfId="0" applyFont="1" applyBorder="1" applyAlignment="1">
      <alignment horizontal="right" vertical="center"/>
    </xf>
    <xf numFmtId="2" fontId="4" fillId="3" borderId="1" xfId="0" applyNumberFormat="1" applyFont="1" applyFill="1" applyBorder="1" applyAlignment="1">
      <alignment vertical="center"/>
    </xf>
    <xf numFmtId="2" fontId="5" fillId="0" borderId="1" xfId="0" applyNumberFormat="1" applyFont="1" applyBorder="1"/>
    <xf numFmtId="2" fontId="5" fillId="0" borderId="1" xfId="0" applyNumberFormat="1" applyFont="1" applyBorder="1" applyAlignment="1">
      <alignment vertical="center"/>
    </xf>
    <xf numFmtId="167" fontId="5" fillId="0" borderId="1" xfId="2" applyNumberFormat="1" applyFont="1" applyBorder="1" applyAlignment="1">
      <alignment horizontal="center"/>
    </xf>
    <xf numFmtId="167" fontId="5" fillId="0" borderId="1" xfId="2" applyNumberFormat="1" applyFont="1" applyBorder="1" applyAlignment="1">
      <alignment vertical="center"/>
    </xf>
    <xf numFmtId="44" fontId="4" fillId="0" borderId="1" xfId="2" applyFont="1" applyBorder="1" applyAlignment="1">
      <alignment horizontal="center" vertical="center"/>
    </xf>
    <xf numFmtId="44" fontId="5" fillId="0" borderId="1" xfId="2" applyFont="1" applyBorder="1" applyAlignment="1">
      <alignment horizontal="center" vertical="center"/>
    </xf>
    <xf numFmtId="44" fontId="4" fillId="2" borderId="1" xfId="2" applyFont="1" applyFill="1" applyBorder="1" applyAlignment="1">
      <alignment horizontal="center" vertical="center"/>
    </xf>
    <xf numFmtId="44" fontId="5" fillId="2" borderId="1" xfId="2" applyFont="1" applyFill="1" applyBorder="1" applyAlignment="1">
      <alignment horizontal="center" vertical="center"/>
    </xf>
    <xf numFmtId="44" fontId="5" fillId="0" borderId="0" xfId="0" applyNumberFormat="1" applyFont="1" applyAlignment="1">
      <alignment horizontal="center" vertical="center"/>
    </xf>
    <xf numFmtId="10" fontId="4" fillId="0" borderId="1" xfId="3" applyNumberFormat="1" applyFont="1" applyFill="1" applyBorder="1" applyAlignment="1">
      <alignment vertical="center"/>
    </xf>
    <xf numFmtId="9" fontId="5" fillId="0" borderId="0" xfId="0" applyNumberFormat="1" applyFont="1" applyAlignment="1">
      <alignment horizontal="center"/>
    </xf>
    <xf numFmtId="0" fontId="3" fillId="0" borderId="0" xfId="0" applyFont="1"/>
    <xf numFmtId="9" fontId="3" fillId="0" borderId="0" xfId="0" applyNumberFormat="1" applyFont="1"/>
    <xf numFmtId="0" fontId="2" fillId="0" borderId="0" xfId="0" applyFont="1" applyAlignment="1">
      <alignment horizontal="center"/>
    </xf>
    <xf numFmtId="1" fontId="2" fillId="4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3" fillId="4" borderId="0" xfId="0" applyFont="1" applyFill="1" applyAlignment="1">
      <alignment vertical="center"/>
    </xf>
    <xf numFmtId="9" fontId="3" fillId="4" borderId="0" xfId="3" applyFont="1" applyFill="1" applyAlignment="1">
      <alignment horizontal="center" vertical="center"/>
    </xf>
    <xf numFmtId="10" fontId="3" fillId="4" borderId="0" xfId="3" applyNumberFormat="1" applyFont="1" applyFill="1" applyAlignment="1">
      <alignment horizontal="center" vertical="center"/>
    </xf>
    <xf numFmtId="44" fontId="3" fillId="5" borderId="1" xfId="2" applyFont="1" applyFill="1" applyBorder="1" applyAlignment="1">
      <alignment horizontal="right" vertical="center"/>
    </xf>
    <xf numFmtId="44" fontId="3" fillId="5" borderId="1" xfId="2" applyFont="1" applyFill="1" applyBorder="1" applyAlignment="1">
      <alignment horizontal="center" vertical="center"/>
    </xf>
    <xf numFmtId="44" fontId="3" fillId="4" borderId="0" xfId="2" applyFont="1" applyFill="1" applyAlignment="1">
      <alignment vertical="center"/>
    </xf>
    <xf numFmtId="44" fontId="2" fillId="0" borderId="0" xfId="2" applyFont="1"/>
    <xf numFmtId="9" fontId="2" fillId="0" borderId="0" xfId="3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</cellXfs>
  <cellStyles count="4">
    <cellStyle name="Čiarka" xfId="1" builtinId="3"/>
    <cellStyle name="Mena" xfId="2" builtinId="4"/>
    <cellStyle name="Normálna" xfId="0" builtinId="0"/>
    <cellStyle name="Percentá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1409700</xdr:rowOff>
    </xdr:from>
    <xdr:to>
      <xdr:col>8</xdr:col>
      <xdr:colOff>285750</xdr:colOff>
      <xdr:row>0</xdr:row>
      <xdr:rowOff>1854502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BlokTextu 2">
              <a:extLst>
                <a:ext uri="{FF2B5EF4-FFF2-40B4-BE49-F238E27FC236}">
                  <a16:creationId xmlns:a16="http://schemas.microsoft.com/office/drawing/2014/main" id="{C5B811C4-410C-451C-5D67-9247BEC1EDF6}"/>
                </a:ext>
              </a:extLst>
            </xdr:cNvPr>
            <xdr:cNvSpPr txBox="1"/>
          </xdr:nvSpPr>
          <xdr:spPr>
            <a:xfrm>
              <a:off x="3886200" y="1409700"/>
              <a:ext cx="6972300" cy="44480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rtlCol="0" anchor="t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nor/>
                      </m:rPr>
                      <a:rPr lang="en-GB" sz="1100" b="1" i="1">
                        <a:latin typeface="Cambria Math" panose="02040503050406030204" pitchFamily="18" charset="0"/>
                      </a:rPr>
                      <m:t>Payback</m:t>
                    </m:r>
                    <m:r>
                      <m:rPr>
                        <m:nor/>
                      </m:rPr>
                      <a:rPr lang="en-GB" sz="1100" b="1" i="1">
                        <a:latin typeface="Cambria Math" panose="02040503050406030204" pitchFamily="18" charset="0"/>
                      </a:rPr>
                      <m:t> </m:t>
                    </m:r>
                    <m:r>
                      <m:rPr>
                        <m:nor/>
                      </m:rPr>
                      <a:rPr lang="en-GB" sz="1100" b="1" i="1">
                        <a:latin typeface="Cambria Math" panose="02040503050406030204" pitchFamily="18" charset="0"/>
                      </a:rPr>
                      <m:t>period</m:t>
                    </m:r>
                    <m:r>
                      <m:rPr>
                        <m:nor/>
                      </m:rPr>
                      <a:rPr lang="sk-SK" sz="1100" b="1" i="1">
                        <a:latin typeface="Cambria Math"/>
                      </a:rPr>
                      <m:t>  =</m:t>
                    </m:r>
                    <m:r>
                      <a:rPr lang="en-GB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sk-SK" sz="1100" i="1">
                        <a:latin typeface="Cambria Math"/>
                      </a:rPr>
                      <m:t>𝑙𝑜𝑤𝑒𝑟</m:t>
                    </m:r>
                    <m:r>
                      <a:rPr lang="sk-SK" sz="1100" i="1">
                        <a:latin typeface="Cambria Math"/>
                      </a:rPr>
                      <m:t> </m:t>
                    </m:r>
                    <m:r>
                      <a:rPr lang="sk-SK" sz="1100" i="1">
                        <a:latin typeface="Cambria Math"/>
                      </a:rPr>
                      <m:t>𝑦𝑒𝑎𝑟</m:t>
                    </m:r>
                    <m:r>
                      <a:rPr lang="sk-SK" sz="1100" i="1">
                        <a:latin typeface="Cambria Math" panose="02040503050406030204" pitchFamily="18" charset="0"/>
                      </a:rPr>
                      <m:t>+</m:t>
                    </m:r>
                    <m:f>
                      <m:fPr>
                        <m:ctrlPr>
                          <a:rPr lang="sk-SK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sk-SK" sz="1100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GB" sz="1100" b="0" i="1">
                            <a:latin typeface="Cambria Math" panose="02040503050406030204" pitchFamily="18" charset="0"/>
                          </a:rPr>
                          <m:t>𝐼𝑛𝑖𝑡𝑖𝑎𝑙</m:t>
                        </m:r>
                        <m:r>
                          <a:rPr lang="en-GB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GB" sz="1100" b="0" i="1">
                            <a:latin typeface="Cambria Math" panose="02040503050406030204" pitchFamily="18" charset="0"/>
                          </a:rPr>
                          <m:t>𝑜𝑢𝑡𝑙𝑎𝑦</m:t>
                        </m:r>
                        <m:r>
                          <a:rPr lang="sk-SK" sz="1100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sk-SK" sz="1100" i="1">
                            <a:latin typeface="Cambria Math"/>
                          </a:rPr>
                          <m:t>𝑙𝑜𝑤𝑒𝑟</m:t>
                        </m:r>
                        <m:r>
                          <a:rPr lang="sk-SK" sz="1100" i="1">
                            <a:latin typeface="Cambria Math"/>
                          </a:rPr>
                          <m:t> </m:t>
                        </m:r>
                        <m:r>
                          <a:rPr lang="sk-SK" sz="1100" i="1">
                            <a:latin typeface="Cambria Math"/>
                          </a:rPr>
                          <m:t>𝑐𝑢𝑚𝑢𝑙𝑎𝑡𝑖𝑣𝑒</m:t>
                        </m:r>
                        <m:r>
                          <a:rPr lang="en-GB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GB" sz="1100" b="0" i="1">
                            <a:latin typeface="Cambria Math" panose="02040503050406030204" pitchFamily="18" charset="0"/>
                          </a:rPr>
                          <m:t>𝑐𝑎𝑠h</m:t>
                        </m:r>
                        <m:r>
                          <a:rPr lang="en-GB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GB" sz="1100" b="0" i="1">
                            <a:latin typeface="Cambria Math" panose="02040503050406030204" pitchFamily="18" charset="0"/>
                          </a:rPr>
                          <m:t>𝑖𝑛𝑓𝑙𝑜𝑤</m:t>
                        </m:r>
                        <m:r>
                          <a:rPr lang="sk-SK" sz="1100" i="1">
                            <a:latin typeface="Cambria Math" panose="02040503050406030204" pitchFamily="18" charset="0"/>
                          </a:rPr>
                          <m:t>)</m:t>
                        </m:r>
                      </m:num>
                      <m:den>
                        <m:r>
                          <a:rPr lang="sk-SK" sz="1100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sk-SK" sz="1100" i="1">
                            <a:latin typeface="Cambria Math"/>
                          </a:rPr>
                          <m:t>h𝑖𝑔h𝑒𝑟</m:t>
                        </m:r>
                        <m:r>
                          <a:rPr lang="sk-SK" sz="1100" i="1">
                            <a:latin typeface="Cambria Math"/>
                          </a:rPr>
                          <m:t> </m:t>
                        </m:r>
                        <m:r>
                          <a:rPr lang="sk-SK" sz="1100" i="1">
                            <a:latin typeface="Cambria Math"/>
                          </a:rPr>
                          <m:t>𝑐𝑢𝑚𝑢𝑙𝑎𝑡𝑖𝑣𝑒𝑐𝑎𝑠h</m:t>
                        </m:r>
                        <m:r>
                          <a:rPr lang="en-GB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GB" sz="1100" b="0" i="1">
                            <a:latin typeface="Cambria Math" panose="02040503050406030204" pitchFamily="18" charset="0"/>
                          </a:rPr>
                          <m:t>𝑖𝑛𝑓𝑙𝑜𝑤</m:t>
                        </m:r>
                        <m:r>
                          <a:rPr lang="sk-SK" sz="1100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sk-SK" sz="1100" i="1">
                            <a:latin typeface="Cambria Math"/>
                          </a:rPr>
                          <m:t>𝑙𝑜𝑤𝑒𝑟</m:t>
                        </m:r>
                        <m:r>
                          <a:rPr lang="sk-SK" sz="1100" i="1">
                            <a:latin typeface="Cambria Math"/>
                          </a:rPr>
                          <m:t> </m:t>
                        </m:r>
                        <m:r>
                          <a:rPr lang="sk-SK" sz="1100" i="1">
                            <a:latin typeface="Cambria Math"/>
                          </a:rPr>
                          <m:t>𝑐𝑢𝑚𝑢𝑙𝑎𝑡𝑖𝑣𝑒</m:t>
                        </m:r>
                        <m:r>
                          <a:rPr lang="sk-SK" sz="1100" i="1">
                            <a:latin typeface="Cambria Math"/>
                          </a:rPr>
                          <m:t> </m:t>
                        </m:r>
                        <m:r>
                          <a:rPr lang="en-GB" sz="1100" b="0" i="1">
                            <a:latin typeface="Cambria Math" panose="02040503050406030204" pitchFamily="18" charset="0"/>
                          </a:rPr>
                          <m:t>𝑐𝑎𝑠h</m:t>
                        </m:r>
                        <m:r>
                          <a:rPr lang="en-GB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GB" sz="1100" b="0" i="1">
                            <a:latin typeface="Cambria Math" panose="02040503050406030204" pitchFamily="18" charset="0"/>
                          </a:rPr>
                          <m:t>𝑖𝑛𝑓𝑙𝑜𝑤</m:t>
                        </m:r>
                        <m:r>
                          <a:rPr lang="sk-SK" sz="1100" i="1">
                            <a:latin typeface="Cambria Math" panose="02040503050406030204" pitchFamily="18" charset="0"/>
                          </a:rPr>
                          <m:t>)</m:t>
                        </m:r>
                      </m:den>
                    </m:f>
                  </m:oMath>
                </m:oMathPara>
              </a14:m>
              <a:endParaRPr lang="sk-SK" sz="1100" b="1" i="1"/>
            </a:p>
          </xdr:txBody>
        </xdr:sp>
      </mc:Choice>
      <mc:Fallback xmlns="">
        <xdr:sp macro="" textlink="">
          <xdr:nvSpPr>
            <xdr:cNvPr id="4" name="BlokTextu 2">
              <a:extLst>
                <a:ext uri="{FF2B5EF4-FFF2-40B4-BE49-F238E27FC236}">
                  <a16:creationId xmlns:a16="http://schemas.microsoft.com/office/drawing/2014/main" id="{C5B811C4-410C-451C-5D67-9247BEC1EDF6}"/>
                </a:ext>
              </a:extLst>
            </xdr:cNvPr>
            <xdr:cNvSpPr txBox="1"/>
          </xdr:nvSpPr>
          <xdr:spPr>
            <a:xfrm>
              <a:off x="3886200" y="1409700"/>
              <a:ext cx="6972300" cy="44480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rtlCol="0" anchor="t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en-GB" sz="1100" b="1" i="0">
                  <a:latin typeface="Cambria Math" panose="02040503050406030204" pitchFamily="18" charset="0"/>
                </a:rPr>
                <a:t>"Payback period</a:t>
              </a:r>
              <a:r>
                <a:rPr lang="sk-SK" sz="1100" b="1" i="0">
                  <a:latin typeface="Cambria Math"/>
                </a:rPr>
                <a:t>  =</a:t>
              </a:r>
              <a:r>
                <a:rPr lang="en-GB" sz="1100" b="0" i="0">
                  <a:latin typeface="Cambria Math" panose="02040503050406030204" pitchFamily="18" charset="0"/>
                </a:rPr>
                <a:t>" </a:t>
              </a:r>
              <a:r>
                <a:rPr lang="sk-SK" sz="1100" i="0">
                  <a:latin typeface="Cambria Math"/>
                </a:rPr>
                <a:t>𝑙𝑜𝑤𝑒𝑟 𝑦𝑒𝑎𝑟</a:t>
              </a:r>
              <a:r>
                <a:rPr lang="sk-SK" sz="1100" i="0">
                  <a:latin typeface="Cambria Math" panose="02040503050406030204" pitchFamily="18" charset="0"/>
                </a:rPr>
                <a:t>+((</a:t>
              </a:r>
              <a:r>
                <a:rPr lang="en-GB" sz="1100" b="0" i="0">
                  <a:latin typeface="Cambria Math" panose="02040503050406030204" pitchFamily="18" charset="0"/>
                </a:rPr>
                <a:t>𝐼𝑛𝑖𝑡𝑖𝑎𝑙 𝑜𝑢𝑡𝑙𝑎𝑦</a:t>
              </a:r>
              <a:r>
                <a:rPr lang="sk-SK" sz="1100" i="0">
                  <a:latin typeface="Cambria Math" panose="02040503050406030204" pitchFamily="18" charset="0"/>
                </a:rPr>
                <a:t>−</a:t>
              </a:r>
              <a:r>
                <a:rPr lang="sk-SK" sz="1100" i="0">
                  <a:latin typeface="Cambria Math"/>
                </a:rPr>
                <a:t>𝑙𝑜𝑤𝑒𝑟 𝑐𝑢𝑚𝑢𝑙𝑎𝑡𝑖𝑣𝑒</a:t>
              </a:r>
              <a:r>
                <a:rPr lang="en-GB" sz="1100" b="0" i="0">
                  <a:latin typeface="Cambria Math" panose="02040503050406030204" pitchFamily="18" charset="0"/>
                </a:rPr>
                <a:t> 𝑐𝑎𝑠ℎ 𝑖𝑛𝑓𝑙𝑜𝑤</a:t>
              </a:r>
              <a:r>
                <a:rPr lang="sk-SK" sz="1100" i="0">
                  <a:latin typeface="Cambria Math" panose="02040503050406030204" pitchFamily="18" charset="0"/>
                </a:rPr>
                <a:t>))/((</a:t>
              </a:r>
              <a:r>
                <a:rPr lang="sk-SK" sz="1100" i="0">
                  <a:latin typeface="Cambria Math"/>
                </a:rPr>
                <a:t>ℎ𝑖𝑔ℎ𝑒𝑟 𝑐𝑢𝑚𝑢𝑙𝑎𝑡𝑖𝑣𝑒𝑐𝑎𝑠ℎ</a:t>
              </a:r>
              <a:r>
                <a:rPr lang="en-GB" sz="1100" b="0" i="0">
                  <a:latin typeface="Cambria Math" panose="02040503050406030204" pitchFamily="18" charset="0"/>
                </a:rPr>
                <a:t> 𝑖𝑛𝑓𝑙𝑜𝑤</a:t>
              </a:r>
              <a:r>
                <a:rPr lang="sk-SK" sz="1100" i="0">
                  <a:latin typeface="Cambria Math" panose="02040503050406030204" pitchFamily="18" charset="0"/>
                </a:rPr>
                <a:t>−</a:t>
              </a:r>
              <a:r>
                <a:rPr lang="sk-SK" sz="1100" i="0">
                  <a:latin typeface="Cambria Math"/>
                </a:rPr>
                <a:t>𝑙𝑜𝑤𝑒𝑟 𝑐𝑢𝑚𝑢𝑙𝑎𝑡𝑖𝑣𝑒 </a:t>
              </a:r>
              <a:r>
                <a:rPr lang="en-GB" sz="1100" b="0" i="0">
                  <a:latin typeface="Cambria Math" panose="02040503050406030204" pitchFamily="18" charset="0"/>
                </a:rPr>
                <a:t>𝑐𝑎𝑠ℎ 𝑖𝑛𝑓𝑙𝑜𝑤</a:t>
              </a:r>
              <a:r>
                <a:rPr lang="sk-SK" sz="1100" i="0">
                  <a:latin typeface="Cambria Math" panose="02040503050406030204" pitchFamily="18" charset="0"/>
                </a:rPr>
                <a:t>))</a:t>
              </a:r>
              <a:endParaRPr lang="sk-SK" sz="1100" b="1" i="1"/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zoomScaleNormal="100" workbookViewId="0">
      <selection activeCell="B14" sqref="B14"/>
    </sheetView>
  </sheetViews>
  <sheetFormatPr defaultColWidth="0" defaultRowHeight="12.75" zeroHeight="1" x14ac:dyDescent="0.2"/>
  <cols>
    <col min="1" max="1" width="21.28515625" style="2" customWidth="1"/>
    <col min="2" max="2" width="19.42578125" style="2" bestFit="1" customWidth="1"/>
    <col min="3" max="3" width="16.7109375" style="2" bestFit="1" customWidth="1"/>
    <col min="4" max="4" width="21.85546875" style="2" bestFit="1" customWidth="1"/>
    <col min="5" max="5" width="27" style="2" bestFit="1" customWidth="1"/>
    <col min="6" max="6" width="20.28515625" style="2" bestFit="1" customWidth="1"/>
    <col min="7" max="7" width="8.85546875" style="2" customWidth="1"/>
    <col min="8" max="16384" width="8.85546875" style="2" hidden="1"/>
  </cols>
  <sheetData>
    <row r="1" spans="1:6" ht="133.5" customHeight="1" x14ac:dyDescent="0.2">
      <c r="A1" s="74" t="s">
        <v>27</v>
      </c>
      <c r="B1" s="75"/>
      <c r="C1" s="75"/>
      <c r="D1" s="75"/>
      <c r="E1" s="75"/>
      <c r="F1" s="75"/>
    </row>
    <row r="2" spans="1:6" ht="28.9" customHeight="1" x14ac:dyDescent="0.2">
      <c r="A2" s="72" t="s">
        <v>10</v>
      </c>
      <c r="B2" s="72"/>
      <c r="C2" s="72"/>
      <c r="D2" s="72"/>
      <c r="E2" s="72"/>
    </row>
    <row r="3" spans="1:6" x14ac:dyDescent="0.2">
      <c r="A3" s="11" t="s">
        <v>11</v>
      </c>
      <c r="B3" s="3">
        <v>1000000</v>
      </c>
    </row>
    <row r="4" spans="1:6" x14ac:dyDescent="0.2">
      <c r="A4" s="11" t="s">
        <v>12</v>
      </c>
      <c r="B4" s="3">
        <v>5</v>
      </c>
    </row>
    <row r="5" spans="1:6" x14ac:dyDescent="0.2">
      <c r="A5" s="11" t="s">
        <v>13</v>
      </c>
      <c r="B5" s="4">
        <f>B3/B4</f>
        <v>200000</v>
      </c>
    </row>
    <row r="6" spans="1:6" x14ac:dyDescent="0.2"/>
    <row r="7" spans="1:6" x14ac:dyDescent="0.2">
      <c r="A7" s="12" t="s">
        <v>14</v>
      </c>
      <c r="B7" s="5" t="s">
        <v>15</v>
      </c>
      <c r="C7" s="5" t="s">
        <v>16</v>
      </c>
      <c r="D7" s="5" t="s">
        <v>17</v>
      </c>
      <c r="E7" s="6" t="s">
        <v>18</v>
      </c>
    </row>
    <row r="8" spans="1:6" x14ac:dyDescent="0.2">
      <c r="A8" s="12">
        <v>1</v>
      </c>
      <c r="B8" s="7">
        <v>0</v>
      </c>
      <c r="C8" s="4">
        <f>$B$5</f>
        <v>200000</v>
      </c>
      <c r="D8" s="8">
        <f>B8+C8</f>
        <v>200000</v>
      </c>
      <c r="E8" s="8">
        <f>D8</f>
        <v>200000</v>
      </c>
    </row>
    <row r="9" spans="1:6" x14ac:dyDescent="0.2">
      <c r="A9" s="12">
        <v>2</v>
      </c>
      <c r="B9" s="7">
        <v>120000</v>
      </c>
      <c r="C9" s="4">
        <f t="shared" ref="C9:C12" si="0">$B$5</f>
        <v>200000</v>
      </c>
      <c r="D9" s="8">
        <f>B9+C9</f>
        <v>320000</v>
      </c>
      <c r="E9" s="8">
        <f>E8+D9</f>
        <v>520000</v>
      </c>
    </row>
    <row r="10" spans="1:6" x14ac:dyDescent="0.2">
      <c r="A10" s="12">
        <v>3</v>
      </c>
      <c r="B10" s="7">
        <v>240000</v>
      </c>
      <c r="C10" s="4">
        <f t="shared" si="0"/>
        <v>200000</v>
      </c>
      <c r="D10" s="8">
        <f t="shared" ref="D10" si="1">B10+C10</f>
        <v>440000</v>
      </c>
      <c r="E10" s="9">
        <f>E9+D10</f>
        <v>960000</v>
      </c>
    </row>
    <row r="11" spans="1:6" x14ac:dyDescent="0.2">
      <c r="A11" s="12">
        <v>4</v>
      </c>
      <c r="B11" s="7">
        <v>240000</v>
      </c>
      <c r="C11" s="4">
        <f t="shared" si="0"/>
        <v>200000</v>
      </c>
      <c r="D11" s="8">
        <f>B11+C11</f>
        <v>440000</v>
      </c>
      <c r="E11" s="9">
        <f>E10+D11</f>
        <v>1400000</v>
      </c>
    </row>
    <row r="12" spans="1:6" ht="13.5" thickBot="1" x14ac:dyDescent="0.25">
      <c r="A12" s="12">
        <v>5</v>
      </c>
      <c r="B12" s="10">
        <v>180000</v>
      </c>
      <c r="C12" s="4">
        <f t="shared" si="0"/>
        <v>200000</v>
      </c>
      <c r="D12" s="8">
        <f>B12+C12</f>
        <v>380000</v>
      </c>
      <c r="E12" s="8">
        <f>E11+D12</f>
        <v>1780000</v>
      </c>
    </row>
    <row r="13" spans="1:6" x14ac:dyDescent="0.2"/>
    <row r="14" spans="1:6" x14ac:dyDescent="0.2">
      <c r="A14" s="13" t="s">
        <v>19</v>
      </c>
      <c r="B14" s="46">
        <f>3+(B3-E10)/(E11-E10)</f>
        <v>3.0909090909090908</v>
      </c>
      <c r="C14" s="43" t="s">
        <v>21</v>
      </c>
    </row>
    <row r="15" spans="1:6" x14ac:dyDescent="0.2">
      <c r="B15" s="47">
        <f>0.0909*12</f>
        <v>1.0908</v>
      </c>
      <c r="C15" s="43" t="s">
        <v>22</v>
      </c>
    </row>
    <row r="16" spans="1:6" x14ac:dyDescent="0.2">
      <c r="B16" s="47">
        <f>0.0908*30</f>
        <v>2.7240000000000002</v>
      </c>
      <c r="C16" s="43" t="s">
        <v>23</v>
      </c>
    </row>
    <row r="17" spans="1:6" x14ac:dyDescent="0.2"/>
    <row r="18" spans="1:6" x14ac:dyDescent="0.2"/>
    <row r="19" spans="1:6" x14ac:dyDescent="0.2">
      <c r="A19" s="73" t="s">
        <v>26</v>
      </c>
      <c r="B19" s="73"/>
      <c r="C19" s="73"/>
      <c r="D19" s="73"/>
      <c r="E19" s="73"/>
      <c r="F19" s="73"/>
    </row>
    <row r="20" spans="1:6" x14ac:dyDescent="0.2">
      <c r="A20" s="12" t="s">
        <v>14</v>
      </c>
      <c r="B20" s="5" t="s">
        <v>15</v>
      </c>
      <c r="C20" s="5" t="s">
        <v>16</v>
      </c>
      <c r="D20" s="5" t="s">
        <v>17</v>
      </c>
      <c r="E20" s="6" t="s">
        <v>20</v>
      </c>
      <c r="F20" s="6" t="s">
        <v>18</v>
      </c>
    </row>
    <row r="21" spans="1:6" x14ac:dyDescent="0.2">
      <c r="A21" s="12">
        <v>1</v>
      </c>
      <c r="B21" s="4">
        <v>0</v>
      </c>
      <c r="C21" s="4">
        <f>$B$5</f>
        <v>200000</v>
      </c>
      <c r="D21" s="8">
        <f>B21+C21</f>
        <v>200000</v>
      </c>
      <c r="E21" s="8">
        <f>D21*(1/(1+0.1)^A21)</f>
        <v>181818.18181818182</v>
      </c>
      <c r="F21" s="8">
        <f>E21</f>
        <v>181818.18181818182</v>
      </c>
    </row>
    <row r="22" spans="1:6" x14ac:dyDescent="0.2">
      <c r="A22" s="12">
        <v>2</v>
      </c>
      <c r="B22" s="4">
        <v>120000</v>
      </c>
      <c r="C22" s="4">
        <f t="shared" ref="C22:C25" si="2">$B$5</f>
        <v>200000</v>
      </c>
      <c r="D22" s="8">
        <f t="shared" ref="D22:D25" si="3">B22+C22</f>
        <v>320000</v>
      </c>
      <c r="E22" s="8">
        <f>D22*(1/(1+0.1)^A22)</f>
        <v>264462.80991735536</v>
      </c>
      <c r="F22" s="8">
        <f>F21+E22</f>
        <v>446280.99173553719</v>
      </c>
    </row>
    <row r="23" spans="1:6" x14ac:dyDescent="0.2">
      <c r="A23" s="12">
        <v>3</v>
      </c>
      <c r="B23" s="4">
        <v>240000</v>
      </c>
      <c r="C23" s="4">
        <f t="shared" si="2"/>
        <v>200000</v>
      </c>
      <c r="D23" s="8">
        <f t="shared" si="3"/>
        <v>440000</v>
      </c>
      <c r="E23" s="8">
        <f t="shared" ref="E23:E24" si="4">D23*(1/(1+0.1)^A23)</f>
        <v>330578.5123966941</v>
      </c>
      <c r="F23" s="9">
        <f t="shared" ref="F23:F24" si="5">F22+E23</f>
        <v>776859.50413223123</v>
      </c>
    </row>
    <row r="24" spans="1:6" x14ac:dyDescent="0.2">
      <c r="A24" s="12">
        <v>4</v>
      </c>
      <c r="B24" s="4">
        <v>240000</v>
      </c>
      <c r="C24" s="4">
        <f t="shared" si="2"/>
        <v>200000</v>
      </c>
      <c r="D24" s="8">
        <f t="shared" si="3"/>
        <v>440000</v>
      </c>
      <c r="E24" s="8">
        <f t="shared" si="4"/>
        <v>300525.92036063102</v>
      </c>
      <c r="F24" s="9">
        <f t="shared" si="5"/>
        <v>1077385.4244928623</v>
      </c>
    </row>
    <row r="25" spans="1:6" x14ac:dyDescent="0.2">
      <c r="A25" s="12">
        <v>5</v>
      </c>
      <c r="B25" s="4">
        <v>180000</v>
      </c>
      <c r="C25" s="4">
        <f t="shared" si="2"/>
        <v>200000</v>
      </c>
      <c r="D25" s="8">
        <f t="shared" si="3"/>
        <v>380000</v>
      </c>
      <c r="E25" s="8">
        <f>D25*(1/(1+0.1)^A25)</f>
        <v>235950.10276247887</v>
      </c>
      <c r="F25" s="8">
        <f>F24+E25</f>
        <v>1313335.5272553412</v>
      </c>
    </row>
    <row r="26" spans="1:6" x14ac:dyDescent="0.2"/>
    <row r="27" spans="1:6" x14ac:dyDescent="0.2">
      <c r="A27" s="13" t="s">
        <v>19</v>
      </c>
      <c r="B27" s="46">
        <f>3+(B3-F23)/(F24-F23)</f>
        <v>3.7425000000000006</v>
      </c>
      <c r="C27" s="43" t="s">
        <v>21</v>
      </c>
    </row>
    <row r="28" spans="1:6" x14ac:dyDescent="0.2">
      <c r="B28" s="48">
        <f>0.7425*12</f>
        <v>8.91</v>
      </c>
      <c r="C28" s="43" t="s">
        <v>24</v>
      </c>
    </row>
    <row r="29" spans="1:6" x14ac:dyDescent="0.2">
      <c r="B29" s="48">
        <f>0.91*30</f>
        <v>27.3</v>
      </c>
      <c r="C29" s="43" t="s">
        <v>25</v>
      </c>
    </row>
    <row r="30" spans="1:6" x14ac:dyDescent="0.2"/>
    <row r="31" spans="1:6" x14ac:dyDescent="0.2"/>
  </sheetData>
  <mergeCells count="3">
    <mergeCell ref="A2:E2"/>
    <mergeCell ref="A19:F19"/>
    <mergeCell ref="A1:F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0"/>
  <sheetViews>
    <sheetView zoomScaleNormal="100" workbookViewId="0">
      <selection sqref="A1:H1"/>
    </sheetView>
  </sheetViews>
  <sheetFormatPr defaultColWidth="0" defaultRowHeight="12.75" zeroHeight="1" x14ac:dyDescent="0.2"/>
  <cols>
    <col min="1" max="1" width="19.28515625" style="2" customWidth="1"/>
    <col min="2" max="2" width="20.7109375" style="2" bestFit="1" customWidth="1"/>
    <col min="3" max="3" width="18.28515625" style="2" bestFit="1" customWidth="1"/>
    <col min="4" max="4" width="20.42578125" style="2" bestFit="1" customWidth="1"/>
    <col min="5" max="5" width="20.5703125" style="2" bestFit="1" customWidth="1"/>
    <col min="6" max="6" width="12" style="2" bestFit="1" customWidth="1"/>
    <col min="7" max="7" width="21.85546875" style="2" bestFit="1" customWidth="1"/>
    <col min="8" max="8" width="25.42578125" style="2" bestFit="1" customWidth="1"/>
    <col min="9" max="9" width="22.28515625" style="2" bestFit="1" customWidth="1"/>
    <col min="10" max="10" width="8.7109375" style="2" customWidth="1"/>
    <col min="11" max="16384" width="8.7109375" style="2" hidden="1"/>
  </cols>
  <sheetData>
    <row r="1" spans="1:9" ht="141.75" customHeight="1" x14ac:dyDescent="0.2">
      <c r="A1" s="74" t="s">
        <v>48</v>
      </c>
      <c r="B1" s="75"/>
      <c r="C1" s="75"/>
      <c r="D1" s="75"/>
      <c r="E1" s="75"/>
      <c r="F1" s="75"/>
      <c r="G1" s="75"/>
      <c r="H1" s="75"/>
    </row>
    <row r="2" spans="1:9" x14ac:dyDescent="0.2">
      <c r="A2" s="11" t="s">
        <v>11</v>
      </c>
      <c r="B2" s="50">
        <v>840</v>
      </c>
    </row>
    <row r="3" spans="1:9" x14ac:dyDescent="0.2">
      <c r="A3" s="11" t="s">
        <v>12</v>
      </c>
      <c r="B3" s="45">
        <v>6</v>
      </c>
    </row>
    <row r="4" spans="1:9" x14ac:dyDescent="0.2">
      <c r="A4" s="11" t="s">
        <v>13</v>
      </c>
      <c r="B4" s="49">
        <f>B2/B3</f>
        <v>140</v>
      </c>
    </row>
    <row r="5" spans="1:9" x14ac:dyDescent="0.2">
      <c r="A5" s="40" t="s">
        <v>2</v>
      </c>
    </row>
    <row r="6" spans="1:9" x14ac:dyDescent="0.2">
      <c r="A6" s="12" t="s">
        <v>14</v>
      </c>
      <c r="B6" s="12" t="s">
        <v>28</v>
      </c>
      <c r="C6" s="12" t="s">
        <v>29</v>
      </c>
      <c r="D6" s="12" t="s">
        <v>30</v>
      </c>
      <c r="E6" s="30" t="s">
        <v>31</v>
      </c>
      <c r="F6" s="30" t="s">
        <v>16</v>
      </c>
      <c r="G6" s="30" t="s">
        <v>32</v>
      </c>
      <c r="H6" s="30" t="s">
        <v>33</v>
      </c>
    </row>
    <row r="7" spans="1:9" ht="13.5" thickBot="1" x14ac:dyDescent="0.25">
      <c r="A7" s="12">
        <v>1</v>
      </c>
      <c r="B7" s="14">
        <v>250</v>
      </c>
      <c r="C7" s="5">
        <v>50</v>
      </c>
      <c r="D7" s="51">
        <f>B7-C7-F7</f>
        <v>60</v>
      </c>
      <c r="E7" s="52">
        <f>D7*0.8</f>
        <v>48</v>
      </c>
      <c r="F7" s="52">
        <f>$B$4</f>
        <v>140</v>
      </c>
      <c r="G7" s="52">
        <f>E7+F7</f>
        <v>188</v>
      </c>
      <c r="H7" s="52">
        <f>G7</f>
        <v>188</v>
      </c>
    </row>
    <row r="8" spans="1:9" ht="13.5" thickBot="1" x14ac:dyDescent="0.25">
      <c r="A8" s="12">
        <v>2</v>
      </c>
      <c r="B8" s="14">
        <v>275</v>
      </c>
      <c r="C8" s="5">
        <v>50</v>
      </c>
      <c r="D8" s="51">
        <f t="shared" ref="D8:D10" si="0">B8-C8-F8</f>
        <v>85</v>
      </c>
      <c r="E8" s="52">
        <f t="shared" ref="E8:E12" si="1">D8*0.8</f>
        <v>68</v>
      </c>
      <c r="F8" s="52">
        <f t="shared" ref="F8:F12" si="2">$B$4</f>
        <v>140</v>
      </c>
      <c r="G8" s="52">
        <f t="shared" ref="G8:G12" si="3">E8+F8</f>
        <v>208</v>
      </c>
      <c r="H8" s="52">
        <f>H7+G8</f>
        <v>396</v>
      </c>
    </row>
    <row r="9" spans="1:9" ht="13.5" thickBot="1" x14ac:dyDescent="0.25">
      <c r="A9" s="31">
        <v>3</v>
      </c>
      <c r="B9" s="16">
        <v>380</v>
      </c>
      <c r="C9" s="17">
        <v>50</v>
      </c>
      <c r="D9" s="53">
        <f>B9-C9-F9</f>
        <v>190</v>
      </c>
      <c r="E9" s="52">
        <f t="shared" si="1"/>
        <v>152</v>
      </c>
      <c r="F9" s="52">
        <f t="shared" si="2"/>
        <v>140</v>
      </c>
      <c r="G9" s="54">
        <f t="shared" si="3"/>
        <v>292</v>
      </c>
      <c r="H9" s="54">
        <f>H8+G9</f>
        <v>688</v>
      </c>
    </row>
    <row r="10" spans="1:9" ht="13.5" thickBot="1" x14ac:dyDescent="0.25">
      <c r="A10" s="31">
        <v>4</v>
      </c>
      <c r="B10" s="16">
        <v>387</v>
      </c>
      <c r="C10" s="17">
        <v>50</v>
      </c>
      <c r="D10" s="53">
        <f t="shared" si="0"/>
        <v>197</v>
      </c>
      <c r="E10" s="52">
        <f t="shared" si="1"/>
        <v>157.60000000000002</v>
      </c>
      <c r="F10" s="52">
        <f t="shared" si="2"/>
        <v>140</v>
      </c>
      <c r="G10" s="54">
        <f t="shared" si="3"/>
        <v>297.60000000000002</v>
      </c>
      <c r="H10" s="54">
        <f>H9+G10</f>
        <v>985.6</v>
      </c>
    </row>
    <row r="11" spans="1:9" ht="13.5" thickBot="1" x14ac:dyDescent="0.25">
      <c r="A11" s="12">
        <v>5</v>
      </c>
      <c r="B11" s="14">
        <v>325</v>
      </c>
      <c r="C11" s="5">
        <v>50</v>
      </c>
      <c r="D11" s="51">
        <f>B11-C11-F11</f>
        <v>135</v>
      </c>
      <c r="E11" s="52">
        <f t="shared" si="1"/>
        <v>108</v>
      </c>
      <c r="F11" s="52">
        <f t="shared" si="2"/>
        <v>140</v>
      </c>
      <c r="G11" s="52">
        <f>E11+F11</f>
        <v>248</v>
      </c>
      <c r="H11" s="52">
        <f>H10+G11</f>
        <v>1233.5999999999999</v>
      </c>
    </row>
    <row r="12" spans="1:9" ht="13.5" thickBot="1" x14ac:dyDescent="0.25">
      <c r="A12" s="12">
        <v>6</v>
      </c>
      <c r="B12" s="14">
        <v>315</v>
      </c>
      <c r="C12" s="5">
        <v>50</v>
      </c>
      <c r="D12" s="51">
        <f>B12-C12-F12</f>
        <v>125</v>
      </c>
      <c r="E12" s="52">
        <f t="shared" si="1"/>
        <v>100</v>
      </c>
      <c r="F12" s="52">
        <f t="shared" si="2"/>
        <v>140</v>
      </c>
      <c r="G12" s="52">
        <f t="shared" si="3"/>
        <v>240</v>
      </c>
      <c r="H12" s="52">
        <f t="shared" ref="H12" si="4">H11+G12</f>
        <v>1473.6</v>
      </c>
      <c r="I12" s="18"/>
    </row>
    <row r="13" spans="1:9" x14ac:dyDescent="0.2"/>
    <row r="14" spans="1:9" x14ac:dyDescent="0.2">
      <c r="A14" s="76" t="s">
        <v>10</v>
      </c>
      <c r="B14" s="36">
        <f>3+(B2-H9)/(H10-H9)</f>
        <v>3.510752688172043</v>
      </c>
      <c r="C14" s="5" t="s">
        <v>21</v>
      </c>
      <c r="D14" s="19"/>
    </row>
    <row r="15" spans="1:9" x14ac:dyDescent="0.2">
      <c r="A15" s="76"/>
      <c r="B15" s="36">
        <f>(B14-3)*12</f>
        <v>6.129032258064516</v>
      </c>
      <c r="C15" s="5" t="s">
        <v>45</v>
      </c>
      <c r="D15" s="19"/>
    </row>
    <row r="16" spans="1:9" x14ac:dyDescent="0.2">
      <c r="A16" s="76"/>
      <c r="B16" s="36">
        <f>(B15-6)*30</f>
        <v>3.8709677419354804</v>
      </c>
      <c r="C16" s="5" t="s">
        <v>46</v>
      </c>
      <c r="D16" s="19"/>
      <c r="F16" s="20"/>
    </row>
    <row r="17" spans="1:10" x14ac:dyDescent="0.2">
      <c r="E17" s="2" t="s">
        <v>0</v>
      </c>
    </row>
    <row r="18" spans="1:10" x14ac:dyDescent="0.2"/>
    <row r="19" spans="1:10" x14ac:dyDescent="0.2">
      <c r="A19" s="41" t="s">
        <v>3</v>
      </c>
    </row>
    <row r="20" spans="1:10" x14ac:dyDescent="0.2">
      <c r="A20" s="12" t="s">
        <v>14</v>
      </c>
      <c r="B20" s="12" t="s">
        <v>28</v>
      </c>
      <c r="C20" s="12" t="s">
        <v>29</v>
      </c>
      <c r="D20" s="12" t="s">
        <v>30</v>
      </c>
      <c r="E20" s="30" t="s">
        <v>31</v>
      </c>
      <c r="F20" s="30" t="s">
        <v>16</v>
      </c>
      <c r="G20" s="30" t="s">
        <v>32</v>
      </c>
      <c r="H20" s="30" t="s">
        <v>35</v>
      </c>
      <c r="I20" s="30" t="s">
        <v>33</v>
      </c>
      <c r="J20" s="21"/>
    </row>
    <row r="21" spans="1:10" ht="13.5" thickBot="1" x14ac:dyDescent="0.25">
      <c r="A21" s="32">
        <v>1</v>
      </c>
      <c r="B21" s="14">
        <v>250</v>
      </c>
      <c r="C21" s="5">
        <v>50</v>
      </c>
      <c r="D21" s="36">
        <f>B21-C21-F21</f>
        <v>60</v>
      </c>
      <c r="E21" s="22">
        <f>D21*0.8</f>
        <v>48</v>
      </c>
      <c r="F21" s="23">
        <v>140</v>
      </c>
      <c r="G21" s="22">
        <f>F21+E21</f>
        <v>188</v>
      </c>
      <c r="H21" s="22">
        <f>G21/(1+0.1)</f>
        <v>170.90909090909091</v>
      </c>
      <c r="I21" s="22">
        <f>H21</f>
        <v>170.90909090909091</v>
      </c>
      <c r="J21" s="21"/>
    </row>
    <row r="22" spans="1:10" ht="13.5" thickBot="1" x14ac:dyDescent="0.25">
      <c r="A22" s="32">
        <v>2</v>
      </c>
      <c r="B22" s="14">
        <v>275</v>
      </c>
      <c r="C22" s="5">
        <v>50</v>
      </c>
      <c r="D22" s="36">
        <f t="shared" ref="D22:D26" si="5">B22-C22-F22</f>
        <v>85</v>
      </c>
      <c r="E22" s="22">
        <f t="shared" ref="E22:E26" si="6">D22*0.8</f>
        <v>68</v>
      </c>
      <c r="F22" s="23">
        <v>140</v>
      </c>
      <c r="G22" s="22">
        <f>E22+F22</f>
        <v>208</v>
      </c>
      <c r="H22" s="22">
        <f>G22*(1/(1+0.1)^A22)</f>
        <v>171.90082644628097</v>
      </c>
      <c r="I22" s="22">
        <f>I21+H22</f>
        <v>342.80991735537191</v>
      </c>
      <c r="J22" s="21"/>
    </row>
    <row r="23" spans="1:10" ht="13.5" thickBot="1" x14ac:dyDescent="0.25">
      <c r="A23" s="32">
        <v>3</v>
      </c>
      <c r="B23" s="14">
        <v>380</v>
      </c>
      <c r="C23" s="5">
        <v>50</v>
      </c>
      <c r="D23" s="36">
        <f>B23-C23-F23</f>
        <v>190</v>
      </c>
      <c r="E23" s="22">
        <f t="shared" si="6"/>
        <v>152</v>
      </c>
      <c r="F23" s="23">
        <v>140</v>
      </c>
      <c r="G23" s="22">
        <f t="shared" ref="G23:G26" si="7">E23+F23</f>
        <v>292</v>
      </c>
      <c r="H23" s="22">
        <f>G23*(1/(1+0.1)^A23)</f>
        <v>219.38392186326064</v>
      </c>
      <c r="I23" s="22">
        <f>I22+H23</f>
        <v>562.19383921863255</v>
      </c>
      <c r="J23" s="21"/>
    </row>
    <row r="24" spans="1:10" ht="13.5" thickBot="1" x14ac:dyDescent="0.25">
      <c r="A24" s="33">
        <v>4</v>
      </c>
      <c r="B24" s="24">
        <v>387</v>
      </c>
      <c r="C24" s="15">
        <v>50</v>
      </c>
      <c r="D24" s="25">
        <f t="shared" si="5"/>
        <v>197</v>
      </c>
      <c r="E24" s="22">
        <f t="shared" si="6"/>
        <v>157.60000000000002</v>
      </c>
      <c r="F24" s="23">
        <v>140</v>
      </c>
      <c r="G24" s="25">
        <f t="shared" si="7"/>
        <v>297.60000000000002</v>
      </c>
      <c r="H24" s="25">
        <f>G24*(1/(1+0.1)^A24)</f>
        <v>203.26480431664501</v>
      </c>
      <c r="I24" s="25">
        <f t="shared" ref="I24:I26" si="8">I23+H24</f>
        <v>765.45864353527759</v>
      </c>
      <c r="J24" s="21"/>
    </row>
    <row r="25" spans="1:10" ht="13.5" thickBot="1" x14ac:dyDescent="0.25">
      <c r="A25" s="33">
        <v>5</v>
      </c>
      <c r="B25" s="24">
        <v>325</v>
      </c>
      <c r="C25" s="15">
        <v>50</v>
      </c>
      <c r="D25" s="25">
        <f t="shared" si="5"/>
        <v>135</v>
      </c>
      <c r="E25" s="22">
        <f t="shared" si="6"/>
        <v>108</v>
      </c>
      <c r="F25" s="23">
        <v>140</v>
      </c>
      <c r="G25" s="25">
        <f t="shared" si="7"/>
        <v>248</v>
      </c>
      <c r="H25" s="25">
        <f>G25*(1/(1+0.1)^A25)</f>
        <v>153.98848811867043</v>
      </c>
      <c r="I25" s="25">
        <f t="shared" si="8"/>
        <v>919.44713165394796</v>
      </c>
      <c r="J25" s="21"/>
    </row>
    <row r="26" spans="1:10" ht="13.5" thickBot="1" x14ac:dyDescent="0.25">
      <c r="A26" s="32">
        <v>6</v>
      </c>
      <c r="B26" s="14">
        <v>315</v>
      </c>
      <c r="C26" s="5">
        <v>50</v>
      </c>
      <c r="D26" s="36">
        <f t="shared" si="5"/>
        <v>125</v>
      </c>
      <c r="E26" s="22">
        <f t="shared" si="6"/>
        <v>100</v>
      </c>
      <c r="F26" s="23">
        <v>140</v>
      </c>
      <c r="G26" s="22">
        <f t="shared" si="7"/>
        <v>240</v>
      </c>
      <c r="H26" s="22">
        <f>G26*(1/(1+0.1)^A26)</f>
        <v>135.47374321290653</v>
      </c>
      <c r="I26" s="22">
        <f t="shared" si="8"/>
        <v>1054.9208748668545</v>
      </c>
      <c r="J26" s="21"/>
    </row>
    <row r="27" spans="1:10" x14ac:dyDescent="0.2">
      <c r="A27" s="21"/>
      <c r="B27" s="21"/>
      <c r="C27" s="21"/>
      <c r="D27" s="21"/>
      <c r="E27" s="26"/>
      <c r="F27" s="26"/>
      <c r="G27" s="21"/>
    </row>
    <row r="28" spans="1:10" x14ac:dyDescent="0.2">
      <c r="A28" s="76" t="s">
        <v>10</v>
      </c>
      <c r="B28" s="37">
        <f>A24+(B2-I24)/(I25-I24)</f>
        <v>4.4840709677419364</v>
      </c>
      <c r="C28" s="5" t="s">
        <v>36</v>
      </c>
      <c r="D28" s="27"/>
      <c r="E28" s="21"/>
      <c r="F28" s="21"/>
      <c r="G28" s="21"/>
    </row>
    <row r="29" spans="1:10" x14ac:dyDescent="0.2">
      <c r="A29" s="76"/>
      <c r="B29" s="37">
        <f>(B28-4)*12</f>
        <v>5.8088516129032364</v>
      </c>
      <c r="C29" s="5" t="s">
        <v>34</v>
      </c>
      <c r="D29" s="27"/>
      <c r="E29" s="21"/>
      <c r="F29" s="21"/>
      <c r="G29" s="21"/>
    </row>
    <row r="30" spans="1:10" x14ac:dyDescent="0.2">
      <c r="A30" s="76"/>
      <c r="B30" s="37">
        <f>(B29-5)*30</f>
        <v>24.265548387097091</v>
      </c>
      <c r="C30" s="5" t="s">
        <v>47</v>
      </c>
      <c r="D30" s="27"/>
      <c r="E30" s="21"/>
      <c r="F30" s="21"/>
      <c r="G30" s="21"/>
    </row>
    <row r="31" spans="1:10" x14ac:dyDescent="0.2">
      <c r="G31" s="21"/>
    </row>
    <row r="32" spans="1:10" x14ac:dyDescent="0.2">
      <c r="A32" s="41" t="s">
        <v>4</v>
      </c>
      <c r="E32" s="44"/>
    </row>
    <row r="33" spans="1:4" x14ac:dyDescent="0.2">
      <c r="A33" s="12" t="s">
        <v>1</v>
      </c>
      <c r="B33" s="36">
        <f>SUM(H21:H26)-B2</f>
        <v>214.92087486685455</v>
      </c>
      <c r="C33" s="55">
        <f>NPV(10%,G21:G26)-B2</f>
        <v>214.92087486685455</v>
      </c>
      <c r="D33" s="57"/>
    </row>
    <row r="34" spans="1:4" x14ac:dyDescent="0.2">
      <c r="A34" s="21"/>
      <c r="B34" s="21"/>
      <c r="C34" s="21"/>
    </row>
    <row r="35" spans="1:4" x14ac:dyDescent="0.2">
      <c r="A35" s="41" t="s">
        <v>5</v>
      </c>
      <c r="B35" s="21"/>
      <c r="C35" s="21"/>
    </row>
    <row r="36" spans="1:4" ht="29.45" customHeight="1" x14ac:dyDescent="0.2">
      <c r="A36" s="35" t="s">
        <v>17</v>
      </c>
      <c r="B36" s="35" t="s">
        <v>37</v>
      </c>
      <c r="C36" s="35" t="s">
        <v>38</v>
      </c>
    </row>
    <row r="37" spans="1:4" x14ac:dyDescent="0.2">
      <c r="A37" s="28">
        <v>188</v>
      </c>
      <c r="B37" s="28">
        <f>POWER(1.04,5)</f>
        <v>1.2166529024000003</v>
      </c>
      <c r="C37" s="28">
        <f>A37*B37</f>
        <v>228.73074565120007</v>
      </c>
    </row>
    <row r="38" spans="1:4" x14ac:dyDescent="0.2">
      <c r="A38" s="28">
        <v>208</v>
      </c>
      <c r="B38" s="28">
        <f>POWER(1.04,4)</f>
        <v>1.1698585600000002</v>
      </c>
      <c r="C38" s="28">
        <f t="shared" ref="C38:C41" si="9">A38*B38</f>
        <v>243.33058048000004</v>
      </c>
    </row>
    <row r="39" spans="1:4" x14ac:dyDescent="0.2">
      <c r="A39" s="28">
        <v>292</v>
      </c>
      <c r="B39" s="28">
        <f>POWER(1.04,3)</f>
        <v>1.1248640000000001</v>
      </c>
      <c r="C39" s="28">
        <f t="shared" si="9"/>
        <v>328.46028800000005</v>
      </c>
    </row>
    <row r="40" spans="1:4" x14ac:dyDescent="0.2">
      <c r="A40" s="28">
        <v>297.60000000000002</v>
      </c>
      <c r="B40" s="28">
        <f>POWER(1.04,2)</f>
        <v>1.0816000000000001</v>
      </c>
      <c r="C40" s="28">
        <f t="shared" si="9"/>
        <v>321.88416000000007</v>
      </c>
    </row>
    <row r="41" spans="1:4" x14ac:dyDescent="0.2">
      <c r="A41" s="28">
        <v>248</v>
      </c>
      <c r="B41" s="28">
        <f>POWER(1.04,1)</f>
        <v>1.04</v>
      </c>
      <c r="C41" s="28">
        <f t="shared" si="9"/>
        <v>257.92</v>
      </c>
    </row>
    <row r="42" spans="1:4" x14ac:dyDescent="0.2">
      <c r="A42" s="28">
        <v>240</v>
      </c>
      <c r="B42" s="28">
        <f>POWER(1.04,0)</f>
        <v>1</v>
      </c>
      <c r="C42" s="28">
        <f>A42*B42</f>
        <v>240</v>
      </c>
    </row>
    <row r="43" spans="1:4" x14ac:dyDescent="0.2">
      <c r="A43" s="28"/>
      <c r="B43" s="38" t="s">
        <v>6</v>
      </c>
      <c r="C43" s="38">
        <f>SUM(C37:C42)</f>
        <v>1620.3257741312002</v>
      </c>
    </row>
    <row r="44" spans="1:4" x14ac:dyDescent="0.2">
      <c r="A44" s="29"/>
      <c r="B44" s="29"/>
      <c r="C44" s="29"/>
    </row>
    <row r="45" spans="1:4" x14ac:dyDescent="0.2">
      <c r="A45" s="34" t="s">
        <v>7</v>
      </c>
      <c r="B45" s="56">
        <f>((C43/B2)^(1/B3))-1</f>
        <v>0.11571646555011483</v>
      </c>
      <c r="C45" s="29"/>
    </row>
    <row r="46" spans="1:4" x14ac:dyDescent="0.2">
      <c r="A46" s="29"/>
      <c r="B46" s="29"/>
      <c r="C46" s="29"/>
    </row>
    <row r="47" spans="1:4" x14ac:dyDescent="0.2">
      <c r="A47" s="42" t="s">
        <v>8</v>
      </c>
      <c r="B47" s="29"/>
      <c r="C47" s="29"/>
    </row>
    <row r="48" spans="1:4" x14ac:dyDescent="0.2">
      <c r="A48" s="34" t="s">
        <v>9</v>
      </c>
      <c r="B48" s="39">
        <f>SUM(H21:H26)/B2</f>
        <v>1.2558581843653029</v>
      </c>
      <c r="C48" s="29"/>
    </row>
    <row r="49" x14ac:dyDescent="0.2"/>
    <row r="50" x14ac:dyDescent="0.2"/>
  </sheetData>
  <mergeCells count="3">
    <mergeCell ref="A14:A16"/>
    <mergeCell ref="A28:A30"/>
    <mergeCell ref="A1:H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90C56-6362-4033-BDC5-93394621ECF8}">
  <dimension ref="A1:K13"/>
  <sheetViews>
    <sheetView tabSelected="1" workbookViewId="0">
      <selection activeCell="C12" sqref="B12:C12"/>
    </sheetView>
  </sheetViews>
  <sheetFormatPr defaultColWidth="0" defaultRowHeight="14.25" zeroHeight="1" x14ac:dyDescent="0.2"/>
  <cols>
    <col min="1" max="2" width="9.140625" style="1" customWidth="1"/>
    <col min="3" max="3" width="13.5703125" style="1" bestFit="1" customWidth="1"/>
    <col min="4" max="10" width="11.5703125" style="1" bestFit="1" customWidth="1"/>
    <col min="11" max="11" width="10.28515625" style="1" bestFit="1" customWidth="1"/>
    <col min="12" max="16384" width="9.140625" style="1" hidden="1"/>
  </cols>
  <sheetData>
    <row r="1" spans="1:10" x14ac:dyDescent="0.2">
      <c r="A1" s="1" t="s">
        <v>44</v>
      </c>
    </row>
    <row r="2" spans="1:10" x14ac:dyDescent="0.2"/>
    <row r="3" spans="1:10" ht="15" x14ac:dyDescent="0.25">
      <c r="B3" s="58" t="s">
        <v>41</v>
      </c>
      <c r="C3" s="59">
        <v>0.1</v>
      </c>
    </row>
    <row r="4" spans="1:10" x14ac:dyDescent="0.2">
      <c r="A4" s="60"/>
      <c r="B4" s="60"/>
      <c r="C4" s="61">
        <v>0</v>
      </c>
      <c r="D4" s="61">
        <v>1</v>
      </c>
      <c r="E4" s="61">
        <v>2</v>
      </c>
      <c r="F4" s="61">
        <v>3</v>
      </c>
      <c r="G4" s="61">
        <v>4</v>
      </c>
      <c r="H4" s="61">
        <v>5</v>
      </c>
      <c r="I4" s="61">
        <v>6</v>
      </c>
      <c r="J4" s="61">
        <v>7</v>
      </c>
    </row>
    <row r="5" spans="1:10" ht="15" x14ac:dyDescent="0.25">
      <c r="A5" s="62">
        <v>1</v>
      </c>
      <c r="B5" s="63" t="s">
        <v>39</v>
      </c>
      <c r="C5" s="67">
        <v>1100</v>
      </c>
      <c r="D5" s="68"/>
      <c r="E5" s="68"/>
      <c r="F5" s="68"/>
      <c r="G5" s="68"/>
      <c r="H5" s="68"/>
      <c r="I5" s="68"/>
      <c r="J5" s="68"/>
    </row>
    <row r="6" spans="1:10" ht="15" x14ac:dyDescent="0.25">
      <c r="A6" s="62">
        <v>2</v>
      </c>
      <c r="B6" s="63" t="s">
        <v>40</v>
      </c>
      <c r="C6" s="67">
        <v>-1100</v>
      </c>
      <c r="D6" s="67">
        <v>400</v>
      </c>
      <c r="E6" s="67">
        <v>400</v>
      </c>
      <c r="F6" s="67">
        <v>400</v>
      </c>
      <c r="G6" s="67">
        <v>300</v>
      </c>
      <c r="H6" s="67">
        <v>280</v>
      </c>
      <c r="I6" s="67">
        <v>220</v>
      </c>
      <c r="J6" s="67">
        <v>180</v>
      </c>
    </row>
    <row r="7" spans="1:10" ht="15" x14ac:dyDescent="0.2">
      <c r="B7" s="64" t="s">
        <v>1</v>
      </c>
      <c r="C7" s="69">
        <f>NPV(C3,D6:J6)+C6</f>
        <v>490.05552935313153</v>
      </c>
      <c r="D7" s="70"/>
      <c r="E7" s="70"/>
      <c r="F7" s="70"/>
      <c r="G7" s="70"/>
      <c r="H7" s="70"/>
      <c r="I7" s="70"/>
      <c r="J7" s="70"/>
    </row>
    <row r="8" spans="1:10" x14ac:dyDescent="0.2"/>
    <row r="9" spans="1:10" ht="15" x14ac:dyDescent="0.2">
      <c r="B9" s="64" t="s">
        <v>42</v>
      </c>
      <c r="C9" s="66">
        <f>AVERAGE(D6:J6)/C5</f>
        <v>0.28311688311688316</v>
      </c>
    </row>
    <row r="10" spans="1:10" x14ac:dyDescent="0.2"/>
    <row r="11" spans="1:10" ht="15" x14ac:dyDescent="0.2">
      <c r="B11" s="64" t="s">
        <v>43</v>
      </c>
      <c r="C11" s="65">
        <f>(NPV(C3,D6:J6)-C5)/C5</f>
        <v>0.44550502668466502</v>
      </c>
    </row>
    <row r="12" spans="1:10" x14ac:dyDescent="0.2">
      <c r="C12" s="71"/>
    </row>
    <row r="13" spans="1:10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Ex. 1</vt:lpstr>
      <vt:lpstr>Ex. 2</vt:lpstr>
      <vt:lpstr>Ex.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Profitability index, Payback period &amp; Average return (ROI)</dc:title>
  <dc:creator>Dr. Leos Safar, MSc., MBA</dc:creator>
  <cp:lastModifiedBy>Leoš Šafár</cp:lastModifiedBy>
  <dcterms:created xsi:type="dcterms:W3CDTF">2018-10-22T10:19:19Z</dcterms:created>
  <dcterms:modified xsi:type="dcterms:W3CDTF">2023-03-22T15:15:55Z</dcterms:modified>
</cp:coreProperties>
</file>