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617"/>
  <workbookPr/>
  <mc:AlternateContent xmlns:mc="http://schemas.openxmlformats.org/markup-compatibility/2006">
    <mc:Choice Requires="x15">
      <x15ac:absPath xmlns:x15ac="http://schemas.microsoft.com/office/spreadsheetml/2010/11/ac" url="C:\Users\Jozef Glova\Desktop\"/>
    </mc:Choice>
  </mc:AlternateContent>
  <xr:revisionPtr revIDLastSave="0" documentId="11_096DBC4A188F0A9FE9974FDFF4A87B1F187C57E2" xr6:coauthVersionLast="47" xr6:coauthVersionMax="47" xr10:uidLastSave="{00000000-0000-0000-0000-000000000000}"/>
  <bookViews>
    <workbookView xWindow="0" yWindow="0" windowWidth="28800" windowHeight="13620" firstSheet="2" activeTab="2" xr2:uid="{00000000-000D-0000-FFFF-FFFF00000000}"/>
  </bookViews>
  <sheets>
    <sheet name="Assumptions" sheetId="1" r:id="rId1"/>
    <sheet name="Pro Forma" sheetId="2" r:id="rId2"/>
    <sheet name="FCF Calculation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3" l="1"/>
  <c r="D12" i="3" s="1"/>
  <c r="E2" i="3"/>
  <c r="E12" i="3" s="1"/>
  <c r="F2" i="3"/>
  <c r="F12" i="3" s="1"/>
  <c r="G2" i="3"/>
  <c r="G12" i="3" s="1"/>
  <c r="H2" i="3"/>
  <c r="H12" i="3" s="1"/>
  <c r="C2" i="3"/>
  <c r="C12" i="3" s="1"/>
  <c r="G6" i="3"/>
  <c r="C6" i="3"/>
  <c r="D6" i="3"/>
  <c r="E6" i="3"/>
  <c r="F6" i="3"/>
  <c r="B6" i="3"/>
  <c r="D25" i="2"/>
  <c r="D7" i="3" s="1"/>
  <c r="E25" i="2"/>
  <c r="E7" i="3" s="1"/>
  <c r="F25" i="2"/>
  <c r="F7" i="3" s="1"/>
  <c r="G25" i="2"/>
  <c r="G7" i="3" s="1"/>
  <c r="C25" i="2"/>
  <c r="C7" i="3" s="1"/>
  <c r="B25" i="2"/>
  <c r="B7" i="3" s="1"/>
  <c r="C22" i="2"/>
  <c r="D22" i="2"/>
  <c r="E22" i="2"/>
  <c r="F22" i="2"/>
  <c r="G22" i="2"/>
  <c r="B22" i="2"/>
  <c r="B24" i="2" s="1"/>
  <c r="C9" i="2"/>
  <c r="D9" i="2"/>
  <c r="D5" i="3" s="1"/>
  <c r="E9" i="2"/>
  <c r="E5" i="3" s="1"/>
  <c r="F9" i="2"/>
  <c r="F5" i="3" s="1"/>
  <c r="G9" i="2"/>
  <c r="G5" i="3" s="1"/>
  <c r="B9" i="2"/>
  <c r="B5" i="3" s="1"/>
  <c r="C8" i="2"/>
  <c r="D8" i="2"/>
  <c r="E8" i="2"/>
  <c r="F8" i="2"/>
  <c r="G8" i="2"/>
  <c r="B8" i="2"/>
  <c r="C7" i="2"/>
  <c r="D7" i="2"/>
  <c r="E7" i="2"/>
  <c r="F7" i="2"/>
  <c r="G7" i="2"/>
  <c r="B7" i="2"/>
  <c r="B4" i="2"/>
  <c r="C4" i="2"/>
  <c r="D4" i="2"/>
  <c r="E4" i="2"/>
  <c r="F4" i="2"/>
  <c r="G4" i="2"/>
  <c r="G5" i="2" l="1"/>
  <c r="F5" i="2"/>
  <c r="E5" i="2"/>
  <c r="D5" i="2"/>
  <c r="C5" i="2"/>
  <c r="B5" i="2"/>
  <c r="B10" i="2"/>
  <c r="B6" i="2"/>
  <c r="C5" i="3"/>
  <c r="C23" i="2"/>
  <c r="D23" i="2" s="1"/>
  <c r="E23" i="2" s="1"/>
  <c r="F23" i="2" s="1"/>
  <c r="G23" i="2" s="1"/>
  <c r="G24" i="2"/>
  <c r="F24" i="2"/>
  <c r="E24" i="2"/>
  <c r="D24" i="2"/>
  <c r="C24" i="2"/>
  <c r="B11" i="2" l="1"/>
  <c r="B12" i="2" s="1"/>
  <c r="B4" i="3" s="1"/>
  <c r="B9" i="3" s="1"/>
  <c r="B13" i="3" s="1"/>
  <c r="C10" i="2"/>
  <c r="C6" i="2"/>
  <c r="D10" i="2"/>
  <c r="D6" i="2"/>
  <c r="E10" i="2"/>
  <c r="E6" i="2"/>
  <c r="F10" i="2"/>
  <c r="F6" i="2"/>
  <c r="G10" i="2"/>
  <c r="G6" i="2"/>
  <c r="G11" i="2" l="1"/>
  <c r="G12" i="2" s="1"/>
  <c r="G4" i="3" s="1"/>
  <c r="G9" i="3" s="1"/>
  <c r="F11" i="2"/>
  <c r="F12" i="2" s="1"/>
  <c r="F4" i="3" s="1"/>
  <c r="F9" i="3" s="1"/>
  <c r="F13" i="3" s="1"/>
  <c r="E11" i="2"/>
  <c r="E12" i="2" s="1"/>
  <c r="E4" i="3" s="1"/>
  <c r="E9" i="3" s="1"/>
  <c r="E13" i="3" s="1"/>
  <c r="D11" i="2"/>
  <c r="D12" i="2" s="1"/>
  <c r="D4" i="3" s="1"/>
  <c r="D9" i="3" s="1"/>
  <c r="D13" i="3" s="1"/>
  <c r="C11" i="2"/>
  <c r="C12" i="2" s="1"/>
  <c r="C4" i="3" s="1"/>
  <c r="C9" i="3" s="1"/>
  <c r="C13" i="3" s="1"/>
  <c r="G13" i="3" l="1"/>
  <c r="H9" i="3"/>
  <c r="H11" i="3" s="1"/>
  <c r="H14" i="3" s="1"/>
  <c r="B15" i="3" l="1"/>
</calcChain>
</file>

<file path=xl/sharedStrings.xml><?xml version="1.0" encoding="utf-8"?>
<sst xmlns="http://schemas.openxmlformats.org/spreadsheetml/2006/main" count="52" uniqueCount="44">
  <si>
    <t>Tax Rate</t>
  </si>
  <si>
    <t xml:space="preserve">Discount Rate </t>
  </si>
  <si>
    <t xml:space="preserve">Growth after </t>
  </si>
  <si>
    <t>Revenues</t>
  </si>
  <si>
    <t>K/store</t>
  </si>
  <si>
    <t>Cost of Goods Sold</t>
  </si>
  <si>
    <t>of revenue</t>
  </si>
  <si>
    <t>Sales, General and Administrative (SG&amp;A)</t>
  </si>
  <si>
    <t>Rental</t>
  </si>
  <si>
    <t>Depreciation</t>
  </si>
  <si>
    <t>of existing Property, Plant and Equipment (Gross)</t>
  </si>
  <si>
    <t>Capital Expenditures (CAPEX)</t>
  </si>
  <si>
    <t>Inventories</t>
  </si>
  <si>
    <t>Operating Assumptions</t>
  </si>
  <si>
    <t>Existing stores</t>
  </si>
  <si>
    <t>New stores</t>
  </si>
  <si>
    <t>Total stores (end of year)</t>
  </si>
  <si>
    <t>Income Statement</t>
  </si>
  <si>
    <t>in thousand USD</t>
  </si>
  <si>
    <t>Cost of Goods Sold (COGS)</t>
  </si>
  <si>
    <t>Gross Margin</t>
  </si>
  <si>
    <t>Earnings Before Interest and Taxes (EBIT)</t>
  </si>
  <si>
    <t>Tax</t>
  </si>
  <si>
    <t>EBIAT = EBIT * (1-T)</t>
  </si>
  <si>
    <t>Auxilliary calculations:</t>
  </si>
  <si>
    <t>Capital Expenditures (CAPEX) calculation</t>
  </si>
  <si>
    <t>Property, Plant and Equipment (Gross)</t>
  </si>
  <si>
    <t>Accumulated Depreciation</t>
  </si>
  <si>
    <t>Property, Plant and Equipment (Net)</t>
  </si>
  <si>
    <t>Capital Expenditures</t>
  </si>
  <si>
    <t>Change in Net Working Capital calculation</t>
  </si>
  <si>
    <t>Inventory</t>
  </si>
  <si>
    <t>Change in Inventory</t>
  </si>
  <si>
    <t>Free Cash Flow to the Firm</t>
  </si>
  <si>
    <t>EBIT * (1-T) = Net Income = NOPAT</t>
  </si>
  <si>
    <t>+ Depreciation</t>
  </si>
  <si>
    <t xml:space="preserve"> - Change in Working Capital</t>
  </si>
  <si>
    <t xml:space="preserve"> - CAPEX</t>
  </si>
  <si>
    <t>FCF to the Firm</t>
  </si>
  <si>
    <t>Terminal Value</t>
  </si>
  <si>
    <t>Discount rate</t>
  </si>
  <si>
    <t>PV (FCF)</t>
  </si>
  <si>
    <t>PV(Terminal Value)</t>
  </si>
  <si>
    <t>Enterprise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</si>
</sst>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€&quot;_-;\-* #,##0.00\ &quot;€&quot;_-;_-* &quot;-&quot;??\ &quot;€&quot;_-;_-@_-"/>
    <numFmt numFmtId="165" formatCode="#,##0.00_ ;\-#,##0.00\ "/>
  </numFmts>
  <fonts count="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9" fontId="0" fillId="0" borderId="0" xfId="0" applyNumberFormat="1"/>
    <xf numFmtId="165" fontId="0" fillId="0" borderId="0" xfId="1" applyNumberFormat="1" applyFont="1"/>
    <xf numFmtId="0" fontId="2" fillId="0" borderId="0" xfId="0" applyFont="1"/>
    <xf numFmtId="0" fontId="0" fillId="0" borderId="1" xfId="0" applyBorder="1"/>
    <xf numFmtId="0" fontId="2" fillId="0" borderId="1" xfId="0" applyFont="1" applyBorder="1"/>
    <xf numFmtId="0" fontId="0" fillId="0" borderId="0" xfId="0" quotePrefix="1"/>
    <xf numFmtId="2" fontId="0" fillId="0" borderId="0" xfId="0" applyNumberFormat="1"/>
    <xf numFmtId="0" fontId="3" fillId="0" borderId="0" xfId="0" applyFont="1"/>
  </cellXfs>
  <cellStyles count="2">
    <cellStyle name="Monedă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zoomScale="160" zoomScaleNormal="160" workbookViewId="0">
      <selection activeCell="B2" sqref="B2"/>
    </sheetView>
  </sheetViews>
  <sheetFormatPr defaultRowHeight="15"/>
  <cols>
    <col min="1" max="1" width="38.7109375" bestFit="1" customWidth="1"/>
  </cols>
  <sheetData>
    <row r="1" spans="1:7">
      <c r="A1" t="s">
        <v>0</v>
      </c>
      <c r="B1" s="1">
        <v>0.21</v>
      </c>
    </row>
    <row r="2" spans="1:7">
      <c r="A2" t="s">
        <v>1</v>
      </c>
      <c r="B2" s="1">
        <v>0.15</v>
      </c>
    </row>
    <row r="3" spans="1:7">
      <c r="A3" t="s">
        <v>2</v>
      </c>
      <c r="B3" s="1">
        <v>0.03</v>
      </c>
    </row>
    <row r="5" spans="1:7">
      <c r="A5" t="s">
        <v>3</v>
      </c>
      <c r="B5" s="7">
        <v>100</v>
      </c>
      <c r="C5" t="s">
        <v>4</v>
      </c>
    </row>
    <row r="6" spans="1:7">
      <c r="A6" t="s">
        <v>5</v>
      </c>
      <c r="B6" s="1">
        <v>0.2</v>
      </c>
      <c r="C6" t="s">
        <v>6</v>
      </c>
    </row>
    <row r="7" spans="1:7">
      <c r="A7" t="s">
        <v>7</v>
      </c>
      <c r="B7" s="2">
        <v>3</v>
      </c>
      <c r="C7" t="s">
        <v>4</v>
      </c>
    </row>
    <row r="8" spans="1:7">
      <c r="A8" t="s">
        <v>8</v>
      </c>
      <c r="B8" s="2">
        <v>30</v>
      </c>
      <c r="C8" t="s">
        <v>4</v>
      </c>
    </row>
    <row r="9" spans="1:7">
      <c r="A9" t="s">
        <v>9</v>
      </c>
      <c r="B9" s="1">
        <v>0.1</v>
      </c>
      <c r="C9" t="s">
        <v>10</v>
      </c>
    </row>
    <row r="11" spans="1:7">
      <c r="A11" t="s">
        <v>11</v>
      </c>
      <c r="B11">
        <v>200</v>
      </c>
      <c r="C11" t="s">
        <v>4</v>
      </c>
    </row>
    <row r="12" spans="1:7">
      <c r="A12" t="s">
        <v>12</v>
      </c>
      <c r="B12">
        <v>50</v>
      </c>
      <c r="C12" t="s">
        <v>4</v>
      </c>
    </row>
    <row r="14" spans="1:7">
      <c r="A14" s="3" t="s">
        <v>13</v>
      </c>
    </row>
    <row r="15" spans="1:7">
      <c r="A15" s="4"/>
      <c r="B15" s="5">
        <v>2018</v>
      </c>
      <c r="C15" s="5">
        <v>2019</v>
      </c>
      <c r="D15" s="5">
        <v>2020</v>
      </c>
      <c r="E15" s="5">
        <v>2021</v>
      </c>
      <c r="F15" s="5">
        <v>2022</v>
      </c>
      <c r="G15" s="5">
        <v>2023</v>
      </c>
    </row>
    <row r="16" spans="1:7">
      <c r="A16" t="s">
        <v>14</v>
      </c>
      <c r="B16">
        <v>20</v>
      </c>
      <c r="C16">
        <v>20</v>
      </c>
      <c r="D16">
        <v>25</v>
      </c>
      <c r="E16">
        <v>30</v>
      </c>
      <c r="F16">
        <v>35</v>
      </c>
      <c r="G16">
        <v>40</v>
      </c>
    </row>
    <row r="17" spans="1:7">
      <c r="A17" t="s">
        <v>15</v>
      </c>
      <c r="B17">
        <v>0</v>
      </c>
      <c r="C17">
        <v>5</v>
      </c>
      <c r="D17">
        <v>5</v>
      </c>
      <c r="E17">
        <v>5</v>
      </c>
      <c r="F17">
        <v>5</v>
      </c>
      <c r="G17">
        <v>0</v>
      </c>
    </row>
    <row r="18" spans="1:7">
      <c r="A18" t="s">
        <v>16</v>
      </c>
      <c r="B18">
        <v>20</v>
      </c>
      <c r="C18">
        <v>25</v>
      </c>
      <c r="D18">
        <v>30</v>
      </c>
      <c r="E18">
        <v>35</v>
      </c>
      <c r="F18">
        <v>40</v>
      </c>
      <c r="G18">
        <v>40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6"/>
  <sheetViews>
    <sheetView topLeftCell="A4" zoomScale="175" zoomScaleNormal="175" workbookViewId="0">
      <selection activeCell="B25" sqref="B25:G25"/>
    </sheetView>
  </sheetViews>
  <sheetFormatPr defaultRowHeight="15"/>
  <cols>
    <col min="1" max="1" width="38.7109375" bestFit="1" customWidth="1"/>
  </cols>
  <sheetData>
    <row r="1" spans="1:7">
      <c r="A1" s="3" t="s">
        <v>17</v>
      </c>
    </row>
    <row r="2" spans="1:7">
      <c r="B2" t="s">
        <v>18</v>
      </c>
    </row>
    <row r="3" spans="1:7">
      <c r="B3" s="5">
        <v>2018</v>
      </c>
      <c r="C3" s="5">
        <v>2019</v>
      </c>
      <c r="D3" s="5">
        <v>2020</v>
      </c>
      <c r="E3" s="5">
        <v>2021</v>
      </c>
      <c r="F3" s="5">
        <v>2022</v>
      </c>
      <c r="G3" s="5">
        <v>2023</v>
      </c>
    </row>
    <row r="4" spans="1:7">
      <c r="A4" t="s">
        <v>3</v>
      </c>
      <c r="B4">
        <f>Assumptions!B5*Assumptions!B16</f>
        <v>2000</v>
      </c>
      <c r="C4">
        <f>Assumptions!C16*Assumptions!$B$5</f>
        <v>2000</v>
      </c>
      <c r="D4">
        <f>Assumptions!D16*Assumptions!$B$5</f>
        <v>2500</v>
      </c>
      <c r="E4">
        <f>Assumptions!E16*Assumptions!$B$5</f>
        <v>3000</v>
      </c>
      <c r="F4">
        <f>Assumptions!F16*Assumptions!$B$5</f>
        <v>3500</v>
      </c>
      <c r="G4">
        <f>Assumptions!G16*Assumptions!$B$5</f>
        <v>4000</v>
      </c>
    </row>
    <row r="5" spans="1:7">
      <c r="A5" t="s">
        <v>19</v>
      </c>
      <c r="B5">
        <f>B4*Assumptions!$B$6</f>
        <v>400</v>
      </c>
      <c r="C5">
        <f>C4*Assumptions!$B$6</f>
        <v>400</v>
      </c>
      <c r="D5">
        <f>D4*Assumptions!$B$6</f>
        <v>500</v>
      </c>
      <c r="E5">
        <f>E4*Assumptions!$B$6</f>
        <v>600</v>
      </c>
      <c r="F5">
        <f>F4*Assumptions!$B$6</f>
        <v>700</v>
      </c>
      <c r="G5">
        <f>G4*Assumptions!$B$6</f>
        <v>800</v>
      </c>
    </row>
    <row r="6" spans="1:7">
      <c r="A6" t="s">
        <v>20</v>
      </c>
      <c r="B6">
        <f>B4-B5</f>
        <v>1600</v>
      </c>
      <c r="C6">
        <f t="shared" ref="C6:G6" si="0">C4-C5</f>
        <v>1600</v>
      </c>
      <c r="D6">
        <f t="shared" si="0"/>
        <v>2000</v>
      </c>
      <c r="E6">
        <f t="shared" si="0"/>
        <v>2400</v>
      </c>
      <c r="F6">
        <f t="shared" si="0"/>
        <v>2800</v>
      </c>
      <c r="G6">
        <f t="shared" si="0"/>
        <v>3200</v>
      </c>
    </row>
    <row r="7" spans="1:7">
      <c r="A7" t="s">
        <v>7</v>
      </c>
      <c r="B7">
        <f>Assumptions!B18*Assumptions!$B$7</f>
        <v>60</v>
      </c>
      <c r="C7">
        <f>Assumptions!C18*Assumptions!$B$7</f>
        <v>75</v>
      </c>
      <c r="D7">
        <f>Assumptions!D18*Assumptions!$B$7</f>
        <v>90</v>
      </c>
      <c r="E7">
        <f>Assumptions!E18*Assumptions!$B$7</f>
        <v>105</v>
      </c>
      <c r="F7">
        <f>Assumptions!F18*Assumptions!$B$7</f>
        <v>120</v>
      </c>
      <c r="G7">
        <f>Assumptions!G18*Assumptions!$B$7</f>
        <v>120</v>
      </c>
    </row>
    <row r="8" spans="1:7">
      <c r="A8" t="s">
        <v>8</v>
      </c>
      <c r="B8">
        <f>Assumptions!B18*Assumptions!$B$8</f>
        <v>600</v>
      </c>
      <c r="C8">
        <f>Assumptions!C18*Assumptions!$B$8</f>
        <v>750</v>
      </c>
      <c r="D8">
        <f>Assumptions!D18*Assumptions!$B$8</f>
        <v>900</v>
      </c>
      <c r="E8">
        <f>Assumptions!E18*Assumptions!$B$8</f>
        <v>1050</v>
      </c>
      <c r="F8">
        <f>Assumptions!F18*Assumptions!$B$8</f>
        <v>1200</v>
      </c>
      <c r="G8">
        <f>Assumptions!G18*Assumptions!$B$8</f>
        <v>1200</v>
      </c>
    </row>
    <row r="9" spans="1:7">
      <c r="A9" t="s">
        <v>9</v>
      </c>
      <c r="B9">
        <f>Assumptions!B16*Assumptions!$B$11*Assumptions!$B$9</f>
        <v>400</v>
      </c>
      <c r="C9">
        <f>Assumptions!C16*Assumptions!$B$11*Assumptions!$B$9</f>
        <v>400</v>
      </c>
      <c r="D9">
        <f>Assumptions!D16*Assumptions!$B$11*Assumptions!$B$9</f>
        <v>500</v>
      </c>
      <c r="E9">
        <f>Assumptions!E16*Assumptions!$B$11*Assumptions!$B$9</f>
        <v>600</v>
      </c>
      <c r="F9">
        <f>Assumptions!F16*Assumptions!$B$11*Assumptions!$B$9</f>
        <v>700</v>
      </c>
      <c r="G9">
        <f>Assumptions!G16*Assumptions!$B$11*Assumptions!$B$9</f>
        <v>800</v>
      </c>
    </row>
    <row r="10" spans="1:7">
      <c r="A10" t="s">
        <v>21</v>
      </c>
      <c r="B10">
        <f>B4-(B5+B7+B8+B9)</f>
        <v>540</v>
      </c>
      <c r="C10">
        <f t="shared" ref="C10:G10" si="1">C4-(C5+C7+C8+C9)</f>
        <v>375</v>
      </c>
      <c r="D10">
        <f t="shared" si="1"/>
        <v>510</v>
      </c>
      <c r="E10">
        <f t="shared" si="1"/>
        <v>645</v>
      </c>
      <c r="F10">
        <f t="shared" si="1"/>
        <v>780</v>
      </c>
      <c r="G10">
        <f t="shared" si="1"/>
        <v>1080</v>
      </c>
    </row>
    <row r="11" spans="1:7">
      <c r="A11" t="s">
        <v>22</v>
      </c>
      <c r="B11">
        <f>B10*Assumptions!$B$1</f>
        <v>113.39999999999999</v>
      </c>
      <c r="C11">
        <f>C10*Assumptions!$B$1</f>
        <v>78.75</v>
      </c>
      <c r="D11">
        <f>D10*Assumptions!$B$1</f>
        <v>107.1</v>
      </c>
      <c r="E11">
        <f>E10*Assumptions!$B$1</f>
        <v>135.44999999999999</v>
      </c>
      <c r="F11">
        <f>F10*Assumptions!$B$1</f>
        <v>163.79999999999998</v>
      </c>
      <c r="G11">
        <f>G10*Assumptions!$B$1</f>
        <v>226.79999999999998</v>
      </c>
    </row>
    <row r="12" spans="1:7">
      <c r="A12" t="s">
        <v>23</v>
      </c>
      <c r="B12">
        <f>B10-B11</f>
        <v>426.6</v>
      </c>
      <c r="C12">
        <f t="shared" ref="C12:G12" si="2">C10-C11</f>
        <v>296.25</v>
      </c>
      <c r="D12">
        <f t="shared" si="2"/>
        <v>402.9</v>
      </c>
      <c r="E12">
        <f t="shared" si="2"/>
        <v>509.55</v>
      </c>
      <c r="F12">
        <f t="shared" si="2"/>
        <v>616.20000000000005</v>
      </c>
      <c r="G12">
        <f t="shared" si="2"/>
        <v>853.2</v>
      </c>
    </row>
    <row r="17" spans="1:7">
      <c r="A17" s="3" t="s">
        <v>24</v>
      </c>
    </row>
    <row r="19" spans="1:7">
      <c r="A19" t="s">
        <v>25</v>
      </c>
    </row>
    <row r="21" spans="1:7">
      <c r="B21" s="4">
        <v>2018</v>
      </c>
      <c r="C21" s="4">
        <v>2019</v>
      </c>
      <c r="D21" s="4">
        <v>2020</v>
      </c>
      <c r="E21" s="4">
        <v>2021</v>
      </c>
      <c r="F21" s="4">
        <v>2022</v>
      </c>
      <c r="G21" s="4">
        <v>2023</v>
      </c>
    </row>
    <row r="22" spans="1:7">
      <c r="A22" t="s">
        <v>26</v>
      </c>
      <c r="B22">
        <f>Assumptions!B18*Assumptions!$B$11</f>
        <v>4000</v>
      </c>
      <c r="C22">
        <f>Assumptions!C18*Assumptions!$B$11</f>
        <v>5000</v>
      </c>
      <c r="D22">
        <f>Assumptions!D18*Assumptions!$B$11</f>
        <v>6000</v>
      </c>
      <c r="E22">
        <f>Assumptions!E18*Assumptions!$B$11</f>
        <v>7000</v>
      </c>
      <c r="F22">
        <f>Assumptions!F18*Assumptions!$B$11</f>
        <v>8000</v>
      </c>
      <c r="G22">
        <f>Assumptions!G18*Assumptions!$B$11</f>
        <v>8000</v>
      </c>
    </row>
    <row r="23" spans="1:7">
      <c r="A23" t="s">
        <v>27</v>
      </c>
      <c r="B23">
        <v>800</v>
      </c>
      <c r="C23">
        <f>B23+C9</f>
        <v>1200</v>
      </c>
      <c r="D23">
        <f t="shared" ref="D23:G23" si="3">C23+D9</f>
        <v>1700</v>
      </c>
      <c r="E23">
        <f t="shared" si="3"/>
        <v>2300</v>
      </c>
      <c r="F23">
        <f t="shared" si="3"/>
        <v>3000</v>
      </c>
      <c r="G23">
        <f t="shared" si="3"/>
        <v>3800</v>
      </c>
    </row>
    <row r="24" spans="1:7">
      <c r="A24" t="s">
        <v>28</v>
      </c>
      <c r="B24">
        <f>B22-B23</f>
        <v>3200</v>
      </c>
      <c r="C24">
        <f t="shared" ref="C24:G24" si="4">C22-C23</f>
        <v>3800</v>
      </c>
      <c r="D24">
        <f t="shared" si="4"/>
        <v>4300</v>
      </c>
      <c r="E24">
        <f t="shared" si="4"/>
        <v>4700</v>
      </c>
      <c r="F24">
        <f t="shared" si="4"/>
        <v>5000</v>
      </c>
      <c r="G24">
        <f t="shared" si="4"/>
        <v>4200</v>
      </c>
    </row>
    <row r="25" spans="1:7">
      <c r="A25" t="s">
        <v>29</v>
      </c>
      <c r="B25">
        <f>Assumptions!B17*Assumptions!$B$11</f>
        <v>0</v>
      </c>
      <c r="C25">
        <f>Assumptions!C17*Assumptions!$B$11</f>
        <v>1000</v>
      </c>
      <c r="D25">
        <f>Assumptions!D17*Assumptions!$B$11</f>
        <v>1000</v>
      </c>
      <c r="E25">
        <f>Assumptions!E17*Assumptions!$B$11</f>
        <v>1000</v>
      </c>
      <c r="F25">
        <f>Assumptions!F17*Assumptions!$B$11</f>
        <v>1000</v>
      </c>
      <c r="G25">
        <f>Assumptions!G17*Assumptions!$B$11</f>
        <v>0</v>
      </c>
    </row>
    <row r="32" spans="1:7">
      <c r="A32" t="s">
        <v>30</v>
      </c>
    </row>
    <row r="34" spans="1:7">
      <c r="B34" s="4">
        <v>2018</v>
      </c>
      <c r="C34" s="4">
        <v>2019</v>
      </c>
      <c r="D34" s="4">
        <v>2020</v>
      </c>
      <c r="E34" s="4">
        <v>2021</v>
      </c>
      <c r="F34" s="4">
        <v>2022</v>
      </c>
      <c r="G34" s="4">
        <v>2023</v>
      </c>
    </row>
    <row r="35" spans="1:7">
      <c r="A35" t="s">
        <v>31</v>
      </c>
    </row>
    <row r="36" spans="1:7">
      <c r="A36" t="s">
        <v>32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5"/>
  <sheetViews>
    <sheetView tabSelected="1" zoomScale="220" zoomScaleNormal="220" workbookViewId="0">
      <selection activeCell="B16" sqref="B16"/>
    </sheetView>
  </sheetViews>
  <sheetFormatPr defaultRowHeight="15"/>
  <cols>
    <col min="1" max="1" width="31.7109375" bestFit="1" customWidth="1"/>
  </cols>
  <sheetData>
    <row r="1" spans="1:8">
      <c r="A1" s="3" t="s">
        <v>33</v>
      </c>
    </row>
    <row r="2" spans="1:8">
      <c r="B2">
        <v>0</v>
      </c>
      <c r="C2">
        <f>C3-$B$3</f>
        <v>1</v>
      </c>
      <c r="D2">
        <f t="shared" ref="D2:H2" si="0">D3-$B$3</f>
        <v>2</v>
      </c>
      <c r="E2">
        <f t="shared" si="0"/>
        <v>3</v>
      </c>
      <c r="F2">
        <f t="shared" si="0"/>
        <v>4</v>
      </c>
      <c r="G2">
        <f t="shared" si="0"/>
        <v>5</v>
      </c>
      <c r="H2">
        <f t="shared" si="0"/>
        <v>6</v>
      </c>
    </row>
    <row r="3" spans="1:8">
      <c r="B3" s="5">
        <v>2018</v>
      </c>
      <c r="C3" s="5">
        <v>2019</v>
      </c>
      <c r="D3" s="5">
        <v>2020</v>
      </c>
      <c r="E3" s="5">
        <v>2021</v>
      </c>
      <c r="F3" s="5">
        <v>2022</v>
      </c>
      <c r="G3" s="5">
        <v>2023</v>
      </c>
      <c r="H3" s="4">
        <v>2024</v>
      </c>
    </row>
    <row r="4" spans="1:8">
      <c r="A4" t="s">
        <v>34</v>
      </c>
      <c r="B4">
        <f>'Pro Forma'!B12</f>
        <v>426.6</v>
      </c>
      <c r="C4">
        <f>'Pro Forma'!C12</f>
        <v>296.25</v>
      </c>
      <c r="D4">
        <f>'Pro Forma'!D12</f>
        <v>402.9</v>
      </c>
      <c r="E4">
        <f>'Pro Forma'!E12</f>
        <v>509.55</v>
      </c>
      <c r="F4">
        <f>'Pro Forma'!F12</f>
        <v>616.20000000000005</v>
      </c>
      <c r="G4">
        <f>'Pro Forma'!G12</f>
        <v>853.2</v>
      </c>
    </row>
    <row r="5" spans="1:8">
      <c r="A5" s="6" t="s">
        <v>35</v>
      </c>
      <c r="B5">
        <f>'Pro Forma'!B9</f>
        <v>400</v>
      </c>
      <c r="C5">
        <f>'Pro Forma'!C9</f>
        <v>400</v>
      </c>
      <c r="D5">
        <f>'Pro Forma'!D9</f>
        <v>500</v>
      </c>
      <c r="E5">
        <f>'Pro Forma'!E9</f>
        <v>600</v>
      </c>
      <c r="F5">
        <f>'Pro Forma'!F9</f>
        <v>700</v>
      </c>
      <c r="G5">
        <f>'Pro Forma'!G9</f>
        <v>800</v>
      </c>
    </row>
    <row r="6" spans="1:8">
      <c r="A6" s="6" t="s">
        <v>36</v>
      </c>
      <c r="B6">
        <f>Assumptions!B17*Assumptions!$B$12</f>
        <v>0</v>
      </c>
      <c r="C6">
        <f>Assumptions!C17*Assumptions!$B$12</f>
        <v>250</v>
      </c>
      <c r="D6">
        <f>Assumptions!D17*Assumptions!$B$12</f>
        <v>250</v>
      </c>
      <c r="E6">
        <f>Assumptions!E17*Assumptions!$B$12</f>
        <v>250</v>
      </c>
      <c r="F6">
        <f>Assumptions!F17*Assumptions!$B$12</f>
        <v>250</v>
      </c>
      <c r="G6">
        <f>Assumptions!G17*Assumptions!$B$12</f>
        <v>0</v>
      </c>
    </row>
    <row r="7" spans="1:8">
      <c r="A7" s="6" t="s">
        <v>37</v>
      </c>
      <c r="B7">
        <f>'Pro Forma'!B25</f>
        <v>0</v>
      </c>
      <c r="C7">
        <f>'Pro Forma'!C25</f>
        <v>1000</v>
      </c>
      <c r="D7">
        <f>'Pro Forma'!D25</f>
        <v>1000</v>
      </c>
      <c r="E7">
        <f>'Pro Forma'!E25</f>
        <v>1000</v>
      </c>
      <c r="F7">
        <f>'Pro Forma'!F25</f>
        <v>1000</v>
      </c>
      <c r="G7">
        <f>'Pro Forma'!G25</f>
        <v>0</v>
      </c>
    </row>
    <row r="9" spans="1:8">
      <c r="A9" s="3" t="s">
        <v>38</v>
      </c>
      <c r="B9">
        <f>B4+B5-B6-B7</f>
        <v>826.6</v>
      </c>
      <c r="C9">
        <f t="shared" ref="C9:G9" si="1">C4+C5-C6-C7</f>
        <v>-553.75</v>
      </c>
      <c r="D9">
        <f t="shared" si="1"/>
        <v>-347.1</v>
      </c>
      <c r="E9">
        <f t="shared" si="1"/>
        <v>-140.45000000000005</v>
      </c>
      <c r="F9">
        <f t="shared" si="1"/>
        <v>66.200000000000045</v>
      </c>
      <c r="G9">
        <f t="shared" si="1"/>
        <v>1653.2</v>
      </c>
      <c r="H9" s="3">
        <f>G9*(1+Assumptions!B3)</f>
        <v>1702.796</v>
      </c>
    </row>
    <row r="11" spans="1:8">
      <c r="A11" s="3" t="s">
        <v>39</v>
      </c>
      <c r="H11">
        <f>H9/(Assumptions!B2-Assumptions!B3)</f>
        <v>14189.966666666667</v>
      </c>
    </row>
    <row r="12" spans="1:8">
      <c r="A12" t="s">
        <v>40</v>
      </c>
      <c r="B12">
        <v>1</v>
      </c>
      <c r="C12">
        <f>POWER($B$12+Assumptions!$B$2,-'FCF Calculation'!C2)</f>
        <v>0.86956521739130443</v>
      </c>
      <c r="D12">
        <f>POWER($B$12+Assumptions!$B$2,-'FCF Calculation'!D2)</f>
        <v>0.7561436672967865</v>
      </c>
      <c r="E12">
        <f>POWER($B$12+Assumptions!$B$2,-'FCF Calculation'!E2)</f>
        <v>0.65751623243198831</v>
      </c>
      <c r="F12">
        <f>POWER($B$12+Assumptions!$B$2,-'FCF Calculation'!F2)</f>
        <v>0.57175324559303342</v>
      </c>
      <c r="G12">
        <f>POWER($B$12+Assumptions!$B$2,-'FCF Calculation'!G2)</f>
        <v>0.49717673529828987</v>
      </c>
      <c r="H12">
        <f>POWER($B$12+Assumptions!$B$2,-'FCF Calculation'!H2)</f>
        <v>0.43232759591155645</v>
      </c>
    </row>
    <row r="13" spans="1:8">
      <c r="A13" t="s">
        <v>41</v>
      </c>
      <c r="B13" s="8">
        <f>B9*B12</f>
        <v>826.6</v>
      </c>
      <c r="C13" s="8">
        <f t="shared" ref="C13:G13" si="2">C9*C12</f>
        <v>-481.52173913043481</v>
      </c>
      <c r="D13" s="8">
        <f t="shared" si="2"/>
        <v>-262.4574669187146</v>
      </c>
      <c r="E13" s="8">
        <f t="shared" si="2"/>
        <v>-92.348154845072784</v>
      </c>
      <c r="F13" s="8">
        <f t="shared" si="2"/>
        <v>37.85006485825884</v>
      </c>
      <c r="G13" s="8">
        <f t="shared" si="2"/>
        <v>821.93257879513283</v>
      </c>
    </row>
    <row r="14" spans="1:8">
      <c r="A14" t="s">
        <v>42</v>
      </c>
      <c r="H14" s="8">
        <f>H11*H12</f>
        <v>6134.7141750651226</v>
      </c>
    </row>
    <row r="15" spans="1:8">
      <c r="A15" s="3" t="s">
        <v>43</v>
      </c>
      <c r="B15">
        <f>SUM(B13:G13)+H14</f>
        <v>6984.7694578242917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991D128B54415408C8A561EDBEF6F59" ma:contentTypeVersion="8" ma:contentTypeDescription="Umožňuje vytvoriť nový dokument." ma:contentTypeScope="" ma:versionID="01fbc4280fcd9272b2b40d372327aa9d">
  <xsd:schema xmlns:xsd="http://www.w3.org/2001/XMLSchema" xmlns:xs="http://www.w3.org/2001/XMLSchema" xmlns:p="http://schemas.microsoft.com/office/2006/metadata/properties" xmlns:ns2="23ed4d53-f3bb-4aa9-a1ea-eab483942ada" targetNamespace="http://schemas.microsoft.com/office/2006/metadata/properties" ma:root="true" ma:fieldsID="2e59d58f6f9fe5d61ccf4290d6518c14" ns2:_="">
    <xsd:import namespace="23ed4d53-f3bb-4aa9-a1ea-eab483942a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ed4d53-f3bb-4aa9-a1ea-eab483942a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04AA35-111E-4341-9434-1186C6EEA6C2}"/>
</file>

<file path=customXml/itemProps2.xml><?xml version="1.0" encoding="utf-8"?>
<ds:datastoreItem xmlns:ds="http://schemas.openxmlformats.org/officeDocument/2006/customXml" ds:itemID="{00E3547C-DE98-48DD-BC97-15728A1F5402}"/>
</file>

<file path=customXml/itemProps3.xml><?xml version="1.0" encoding="utf-8"?>
<ds:datastoreItem xmlns:ds="http://schemas.openxmlformats.org/officeDocument/2006/customXml" ds:itemID="{983DD8A9-2E86-453A-A856-8313894A06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HP Inc.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Jozef Glova</dc:creator>
  <cp:keywords/>
  <dc:description/>
  <cp:lastModifiedBy>Diana-Maria Musat</cp:lastModifiedBy>
  <cp:revision/>
  <dcterms:created xsi:type="dcterms:W3CDTF">2020-09-30T10:45:25Z</dcterms:created>
  <dcterms:modified xsi:type="dcterms:W3CDTF">2021-10-27T16:46:54Z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0x0101007991D128B54415408C8A561EDBEF6F59</vt:lpwstr>
  </property>
</Properties>
</file>